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0" yWindow="0" windowWidth="23640" windowHeight="11720" activeTab="0"/>
  </bookViews>
  <sheets>
    <sheet name="Tagesgenau" sheetId="1" r:id="rId1"/>
    <sheet name="©" sheetId="2" state="veryHidden" r:id="rId2"/>
  </sheets>
  <externalReferences>
    <externalReference r:id="rId5"/>
  </externalReferences>
  <definedNames>
    <definedName name="Ausgewählter_Zeitraum">#REF!</definedName>
    <definedName name="Datum1">'[1]Stammdaten'!$N$3:$N$41</definedName>
    <definedName name="Feiertag">#REF!</definedName>
    <definedName name="Feiertage">'[1]Stammdaten'!$AG$4:$AG$48</definedName>
    <definedName name="helpRow">#REF!</definedName>
    <definedName name="Ist">(ZeitraumInIst*(#REF!&gt;0))*ZeitraumInPlanenung</definedName>
    <definedName name="IstUnter">ZeitraumInIst*(#REF!&gt;0)</definedName>
    <definedName name="Planen">ZeitraumInPlanenung*(#REF!&gt;0)</definedName>
    <definedName name="ProzentAbgeschlossen">ProzentAbgeschlossenUnter*ZeitraumInPlanenung</definedName>
    <definedName name="ProzentAbgeschlossenUnter">(#REF!=MEDIAN(#REF!,#REF!,#REF!+#REF!)*(#REF!&gt;0))*((#REF!&lt;(INT(#REF!+#REF!*#REF!)))+(#REF!=#REF!))*(#REF!&gt;0)</definedName>
    <definedName name="valuevx">42.314159</definedName>
    <definedName name="ZeitraumInIst">#REF!=MEDIAN(#REF!,#REF!,#REF!+#REF!-1)</definedName>
    <definedName name="ZeitraumInPlanenung">#REF!=MEDIAN(#REF!,#REF!,#REF!+#REF!-1)</definedName>
  </definedNames>
  <calcPr fullCalcOnLoad="1"/>
</workbook>
</file>

<file path=xl/comments1.xml><?xml version="1.0" encoding="utf-8"?>
<comments xmlns="http://schemas.openxmlformats.org/spreadsheetml/2006/main">
  <authors>
    <author>Jon</author>
    <author>Florentin Ab?cherli</author>
  </authors>
  <commentList>
    <comment ref="A3" authorId="0">
      <text>
        <r>
          <rPr>
            <b/>
            <sz val="8"/>
            <rFont val="Tahoma"/>
            <family val="2"/>
          </rPr>
          <t>Projektstruktur</t>
        </r>
        <r>
          <rPr>
            <sz val="8"/>
            <rFont val="Tahoma"/>
            <family val="0"/>
          </rPr>
          <t xml:space="preserve">
Level 1: 1, 2, 3, ...
Level 2: 1.1, 1.2, 1.3, ...
Level 3: 1.1.1, 1.1.2, 1.1.3, …
Die Nummerierung wird durch die Formel automatisch angepasst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Starttag der Aktion
</t>
        </r>
        <r>
          <rPr>
            <sz val="8"/>
            <rFont val="Tahoma"/>
            <family val="0"/>
          </rPr>
          <t>Der Starttag muss per Formel gleich dem Ende des vorhergehenden Vorganges +1 gesetzt werden.
Falls mehere Abhängigkeiten bestehen, mit der Funktion MAX z.B. =MAX(F10:F12)+1 arbeiten.</t>
        </r>
      </text>
    </comment>
    <comment ref="F3" authorId="0">
      <text>
        <r>
          <rPr>
            <b/>
            <sz val="8"/>
            <rFont val="Tahoma"/>
            <family val="2"/>
          </rPr>
          <t>Enddatum der Aktivität</t>
        </r>
        <r>
          <rPr>
            <sz val="8"/>
            <rFont val="Tahoma"/>
            <family val="0"/>
          </rPr>
          <t xml:space="preserve">
Dies ist der letzte Tag, an welchem gearbeitet wird. Die nächste Aktivität beginnt am nächsten Tag.</t>
        </r>
      </text>
    </comment>
    <comment ref="G3" authorId="0">
      <text>
        <r>
          <rPr>
            <b/>
            <sz val="8"/>
            <rFont val="Tahoma"/>
            <family val="2"/>
          </rPr>
          <t>Prozentuale Fertigstellung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Hier kann der Arbeitsfortschrit in % angegeben werden.</t>
        </r>
      </text>
    </comment>
    <comment ref="H3" authorId="0">
      <text>
        <r>
          <rPr>
            <b/>
            <sz val="8"/>
            <rFont val="Tahoma"/>
            <family val="2"/>
          </rPr>
          <t xml:space="preserve">Kalendertage
</t>
        </r>
        <r>
          <rPr>
            <sz val="8"/>
            <rFont val="Tahoma"/>
            <family val="0"/>
          </rPr>
          <t>Hier wird die Dauer in Kalendertagen errechnet</t>
        </r>
      </text>
    </comment>
    <comment ref="E3" authorId="1">
      <text>
        <r>
          <rPr>
            <sz val="9"/>
            <rFont val="Arial"/>
            <family val="0"/>
          </rPr>
          <t xml:space="preserve">Die Anzahl Arbeitstage der einzelnen Aktionen hier eingeben.
Das Total der Teilprojekte wird
anhand des Anfang und Ende berechnet
</t>
        </r>
      </text>
    </comment>
    <comment ref="D33" authorId="1">
      <text>
        <r>
          <rPr>
            <b/>
            <sz val="9"/>
            <rFont val="Arial"/>
            <family val="0"/>
          </rPr>
          <t>Florentin Abächerli:</t>
        </r>
        <r>
          <rPr>
            <sz val="9"/>
            <rFont val="Arial"/>
            <family val="0"/>
          </rPr>
          <t xml:space="preserve">
Nicht ändern, sonst wird die Funktion der "Laufleiste" überschrieben.</t>
        </r>
      </text>
    </comment>
    <comment ref="K2" authorId="1">
      <text>
        <r>
          <rPr>
            <b/>
            <sz val="9"/>
            <rFont val="Arial"/>
            <family val="0"/>
          </rPr>
          <t xml:space="preserve">Florentin Abächerli:
</t>
        </r>
        <r>
          <rPr>
            <sz val="9"/>
            <rFont val="Arial"/>
            <family val="0"/>
          </rPr>
          <t>Berechnung nicht mit Excelfunktion, da diese amerikanisch ist und nicht ISO - konform</t>
        </r>
      </text>
    </comment>
    <comment ref="D59" authorId="1">
      <text>
        <r>
          <rPr>
            <b/>
            <sz val="9"/>
            <rFont val="Arial"/>
            <family val="0"/>
          </rPr>
          <t>Florentin Abächerli:</t>
        </r>
        <r>
          <rPr>
            <sz val="9"/>
            <rFont val="Arial"/>
            <family val="0"/>
          </rPr>
          <t xml:space="preserve">
bis hier hin ist der definierte Feiertagsdatumsbereich.
</t>
        </r>
      </text>
    </comment>
  </commentList>
</comments>
</file>

<file path=xl/sharedStrings.xml><?xml version="1.0" encoding="utf-8"?>
<sst xmlns="http://schemas.openxmlformats.org/spreadsheetml/2006/main" count="74" uniqueCount="37">
  <si>
    <t>http://www.vertex42.com/ExcelTemplates/excel-gantt-chart.html</t>
  </si>
  <si>
    <t>Gantt Chart Template</t>
  </si>
  <si>
    <t>© 2008-2009 Vertex42 LLC</t>
  </si>
  <si>
    <t>[Name]</t>
  </si>
  <si>
    <t>PSP</t>
  </si>
  <si>
    <t>Aufgabe</t>
  </si>
  <si>
    <t>% Fertiggestellt</t>
  </si>
  <si>
    <t>Verbleibende Arbeitstage</t>
  </si>
  <si>
    <t>Arbeitstagstage erledigt</t>
  </si>
  <si>
    <t>Huber</t>
  </si>
  <si>
    <t>Meier</t>
  </si>
  <si>
    <t>Weihnachtstag</t>
  </si>
  <si>
    <t>Stephanstag</t>
  </si>
  <si>
    <t>Ostermontag</t>
  </si>
  <si>
    <t>Terminplanung Projekt XYZ</t>
  </si>
  <si>
    <t>Plandauer (Kalendertage)</t>
  </si>
  <si>
    <t>Plandauer (Arbeitstage)</t>
  </si>
  <si>
    <t>Verant-wortlich</t>
  </si>
  <si>
    <t>Erster Tag der Woche ist</t>
  </si>
  <si>
    <t>Teilprojekt 1</t>
  </si>
  <si>
    <t>Vorgang</t>
  </si>
  <si>
    <t>Datum des Projektstartes (erster Vorgang)</t>
  </si>
  <si>
    <t>Aktuelles Datum (Roter Balken)</t>
  </si>
  <si>
    <t>Teilprojekt 4</t>
  </si>
  <si>
    <t>Teilprojekt 3</t>
  </si>
  <si>
    <t>Teilprojekt 2</t>
  </si>
  <si>
    <r>
      <t xml:space="preserve">Enddatum
</t>
    </r>
    <r>
      <rPr>
        <sz val="9"/>
        <rFont val="Arial"/>
        <family val="0"/>
      </rPr>
      <t>letzter Tag</t>
    </r>
  </si>
  <si>
    <r>
      <t xml:space="preserve">Startdatum
</t>
    </r>
    <r>
      <rPr>
        <sz val="9"/>
        <rFont val="Arial"/>
        <family val="0"/>
      </rPr>
      <t>erster Tag</t>
    </r>
  </si>
  <si>
    <t>Hilfszelle Verschiebung des Zeitrasters</t>
  </si>
  <si>
    <t>Kalenderwoche</t>
  </si>
  <si>
    <t>Neujahr</t>
  </si>
  <si>
    <t>Karfreitag</t>
  </si>
  <si>
    <t>Berchtoldstag</t>
  </si>
  <si>
    <t>Auffahrt</t>
  </si>
  <si>
    <t>Nationalfeiertag</t>
  </si>
  <si>
    <t>Pfingstmontag</t>
  </si>
  <si>
    <t>Liste der Feiertage, welche bei den Berechnungen der Arbeitstage berücksichtigt werden.</t>
  </si>
</sst>
</file>

<file path=xl/styles.xml><?xml version="1.0" encoding="utf-8"?>
<styleSheet xmlns="http://schemas.openxmlformats.org/spreadsheetml/2006/main">
  <numFmts count="9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;@"/>
    <numFmt numFmtId="174" formatCode="m/dd/yy"/>
    <numFmt numFmtId="175" formatCode="mmm\,\ yyyy"/>
    <numFmt numFmtId="176" formatCode="mmmm\,\ yyyy"/>
    <numFmt numFmtId="177" formatCode="mmm"/>
    <numFmt numFmtId="178" formatCode="mmm\,\ 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yyyy"/>
    <numFmt numFmtId="185" formatCode="[$-409]h:mm:ss\ AM/PM"/>
    <numFmt numFmtId="186" formatCode="0.0"/>
    <numFmt numFmtId="187" formatCode="mmm\-yyyy"/>
    <numFmt numFmtId="188" formatCode="m\ /\ d\ /\ yy"/>
    <numFmt numFmtId="189" formatCode="\(ddd\)"/>
    <numFmt numFmtId="190" formatCode="ddd\ \-\ m\ /\ d\ /\ yy"/>
    <numFmt numFmtId="191" formatCode="mmm\ d\,\ yyyy"/>
    <numFmt numFmtId="192" formatCode="mmm\ _0d\,\ yyyy"/>
    <numFmt numFmtId="193" formatCode="#\ &quot;units&quot;"/>
    <numFmt numFmtId="194" formatCode="_(&quot;$&quot;* #,##0.00_);[Red]_(&quot;$&quot;* \(#,##0.00\);_(&quot;$&quot;* &quot;-&quot;??_);_(@_)"/>
    <numFmt numFmtId="195" formatCode="d"/>
    <numFmt numFmtId="196" formatCode="[$-409]h:mm\ AM/PM;@"/>
    <numFmt numFmtId="197" formatCode="h\ AM/PM"/>
    <numFmt numFmtId="198" formatCode="ddd\,\ mmmm\ dd\,\ yyyy"/>
    <numFmt numFmtId="199" formatCode="ddd\,\ mmmm\ d\,\ yyyy"/>
    <numFmt numFmtId="200" formatCode="mmmm\ d\,\ yyyy"/>
    <numFmt numFmtId="201" formatCode="&quot;$&quot;#,##0.00"/>
    <numFmt numFmtId="202" formatCode="0.0%"/>
    <numFmt numFmtId="203" formatCode="0.000%"/>
    <numFmt numFmtId="204" formatCode="&quot;$&quot;#,##0.0_);\(&quot;$&quot;#,##0.0\)"/>
    <numFmt numFmtId="205" formatCode="_(* #,##0.0_);_(* \(#,##0.0\);_(* &quot;-&quot;?_);_(@_)"/>
    <numFmt numFmtId="206" formatCode="_(#,##0.00_);[Red]_(\(#,##0.00\);_(&quot;-&quot;??_);_(@_)"/>
    <numFmt numFmtId="207" formatCode="_(* #,##0.0_);_(* \(#,##0.0\);_(* &quot;-&quot;??_);_(@_)"/>
    <numFmt numFmtId="208" formatCode="_(* #,##0_);_(* \(#,##0\);_(* &quot;-&quot;??_);_(@_)"/>
    <numFmt numFmtId="209" formatCode="_(#,##0_);_(\(#,##0\);_(&quot;-&quot;_);_(@_)"/>
    <numFmt numFmtId="210" formatCode="0\ &quot;units&quot;"/>
    <numFmt numFmtId="211" formatCode="#,###\ &quot;units&quot;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#,##0_)"/>
    <numFmt numFmtId="215" formatCode="#,##0.0_)"/>
    <numFmt numFmtId="216" formatCode="#,##0.00_)"/>
    <numFmt numFmtId="217" formatCode="0.00000000"/>
    <numFmt numFmtId="218" formatCode="mmm\ \-\ m\ /\ d\ /\ yy"/>
    <numFmt numFmtId="219" formatCode="dd\ \-\ mmm\ \-\ yy"/>
    <numFmt numFmtId="220" formatCode="&quot;$&quot;#,##0.000_);[Red]\(&quot;$&quot;#,##0.000\)"/>
    <numFmt numFmtId="221" formatCode="&quot;$&quot;#,##0.0000_);[Red]\(&quot;$&quot;#,##0.0000\)"/>
    <numFmt numFmtId="222" formatCode="_(* #,##0.00_);_(* \(#,##0.00\);;_(@_)"/>
    <numFmt numFmtId="223" formatCode="_(* #,##0.00_);_(* \(#,##0.0\);;_(@_)"/>
    <numFmt numFmtId="224" formatCode="&quot;$&quot;#,##0.0_);[Red]\(&quot;$&quot;#,##0.0\)"/>
    <numFmt numFmtId="225" formatCode="ddd"/>
    <numFmt numFmtId="226" formatCode="ddd\ m/d"/>
    <numFmt numFmtId="227" formatCode="h:mm;@"/>
    <numFmt numFmtId="228" formatCode="[h]:mm"/>
    <numFmt numFmtId="229" formatCode="ddd\ m/d/yyyy"/>
    <numFmt numFmtId="230" formatCode="m/d/yyyy\ \(ddd\.\)"/>
    <numFmt numFmtId="231" formatCode="ddd\ dd\ \-\ mmm\ \-\ yy"/>
    <numFmt numFmtId="232" formatCode="m/d/yyyy\ \(dddd\)"/>
    <numFmt numFmtId="233" formatCode="m/d/yy;@"/>
    <numFmt numFmtId="234" formatCode="0.0000000000000000%"/>
    <numFmt numFmtId="235" formatCode="[$-807]dddd\,\ d\.\ mmmm\ yy"/>
    <numFmt numFmtId="236" formatCode="[$-807]d/\ mmmm\ yyyy;@"/>
    <numFmt numFmtId="237" formatCode="[$-807]d/\ mmm\ yy;@"/>
    <numFmt numFmtId="238" formatCode="d/mm/yy;@"/>
    <numFmt numFmtId="239" formatCode="[$-807]dddd\,\ d/\ mmmm\ yyyy;@"/>
    <numFmt numFmtId="240" formatCode="mmm\ yyyy"/>
    <numFmt numFmtId="241" formatCode="dd/mm/yy;@"/>
    <numFmt numFmtId="242" formatCode="dd/\ mm"/>
    <numFmt numFmtId="243" formatCode="mm"/>
    <numFmt numFmtId="244" formatCode="[$-407]d\.\ mmm\.\ yy;@"/>
    <numFmt numFmtId="245" formatCode="dd/mm/yyyy"/>
    <numFmt numFmtId="246" formatCode="dddd"/>
  </numFmts>
  <fonts count="7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i/>
      <sz val="9"/>
      <color indexed="9"/>
      <name val="Arial"/>
      <family val="0"/>
    </font>
    <font>
      <b/>
      <sz val="9"/>
      <name val="Arial"/>
      <family val="0"/>
    </font>
    <font>
      <b/>
      <sz val="1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mbria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b/>
      <sz val="13"/>
      <color indexed="54"/>
      <name val="Cambria"/>
      <family val="2"/>
    </font>
    <font>
      <b/>
      <sz val="9.5"/>
      <color indexed="8"/>
      <name val="Calibri"/>
      <family val="2"/>
    </font>
    <font>
      <sz val="12"/>
      <color indexed="20"/>
      <name val="Calibri"/>
      <family val="2"/>
    </font>
    <font>
      <sz val="11"/>
      <color indexed="8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42"/>
      <color indexed="54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3"/>
      <color theme="1"/>
      <name val="Cambria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2"/>
    </font>
    <font>
      <b/>
      <sz val="13"/>
      <color theme="7"/>
      <name val="Cambria"/>
      <family val="2"/>
    </font>
    <font>
      <b/>
      <sz val="9.5"/>
      <color theme="1"/>
      <name val="Calibri"/>
      <family val="2"/>
    </font>
    <font>
      <b/>
      <sz val="11"/>
      <color theme="1"/>
      <name val="Calibri"/>
      <family val="2"/>
    </font>
    <font>
      <sz val="12"/>
      <color rgb="FF9C0006"/>
      <name val="Calibri"/>
      <family val="2"/>
    </font>
    <font>
      <sz val="11"/>
      <color theme="1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42"/>
      <color theme="7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EBEB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7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5" fillId="0" borderId="0" applyFill="0" applyBorder="0" applyProtection="0">
      <alignment horizontal="left"/>
    </xf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6" fillId="40" borderId="1" applyNumberFormat="0" applyAlignment="0" applyProtection="0"/>
    <xf numFmtId="0" fontId="9" fillId="41" borderId="0" applyNumberFormat="0" applyBorder="0" applyAlignment="0" applyProtection="0"/>
    <xf numFmtId="0" fontId="57" fillId="40" borderId="2" applyNumberFormat="0" applyAlignment="0" applyProtection="0"/>
    <xf numFmtId="0" fontId="5" fillId="0" borderId="0" applyNumberFormat="0" applyFill="0" applyBorder="0" applyAlignment="0" applyProtection="0"/>
    <xf numFmtId="0" fontId="10" fillId="42" borderId="3" applyNumberFormat="0" applyAlignment="0" applyProtection="0"/>
    <xf numFmtId="0" fontId="11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4" borderId="2" applyNumberFormat="0" applyAlignment="0" applyProtection="0"/>
    <xf numFmtId="0" fontId="59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61" fillId="46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0" fillId="47" borderId="9" applyNumberFormat="0" applyFont="0" applyAlignment="0" applyProtection="0"/>
    <xf numFmtId="0" fontId="4" fillId="0" borderId="0" applyNumberFormat="0" applyFill="0" applyBorder="0" applyAlignment="0" applyProtection="0"/>
    <xf numFmtId="0" fontId="17" fillId="29" borderId="3" applyNumberFormat="0" applyAlignment="0" applyProtection="0"/>
    <xf numFmtId="0" fontId="62" fillId="0" borderId="0" applyNumberFormat="0" applyFill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11" borderId="11" applyNumberFormat="0" applyFont="0" applyAlignment="0" applyProtection="0"/>
    <xf numFmtId="0" fontId="20" fillId="42" borderId="12" applyNumberFormat="0" applyAlignment="0" applyProtection="0"/>
    <xf numFmtId="9" fontId="63" fillId="0" borderId="0" applyFill="0" applyBorder="0" applyProtection="0">
      <alignment horizontal="center" vertical="center"/>
    </xf>
    <xf numFmtId="3" fontId="64" fillId="0" borderId="13" applyFill="0" applyProtection="0">
      <alignment horizontal="center"/>
    </xf>
    <xf numFmtId="0" fontId="65" fillId="39" borderId="14" applyNumberFormat="0" applyProtection="0">
      <alignment horizontal="left" vertical="center"/>
    </xf>
    <xf numFmtId="0" fontId="64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66" fillId="48" borderId="0" applyNumberFormat="0" applyBorder="0" applyAlignment="0" applyProtection="0"/>
    <xf numFmtId="0" fontId="24" fillId="0" borderId="0">
      <alignment/>
      <protection/>
    </xf>
    <xf numFmtId="0" fontId="67" fillId="0" borderId="0" applyNumberFormat="0" applyFill="0" applyBorder="0" applyProtection="0">
      <alignment vertical="center"/>
    </xf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49" borderId="20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86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27" fillId="50" borderId="0" xfId="0" applyFont="1" applyFill="1" applyAlignment="1">
      <alignment horizontal="right"/>
    </xf>
    <xf numFmtId="0" fontId="26" fillId="50" borderId="0" xfId="0" applyFont="1" applyFill="1" applyAlignment="1" applyProtection="1">
      <alignment horizontal="center"/>
      <protection locked="0"/>
    </xf>
    <xf numFmtId="14" fontId="28" fillId="0" borderId="0" xfId="0" applyNumberFormat="1" applyFont="1" applyFill="1" applyAlignment="1">
      <alignment/>
    </xf>
    <xf numFmtId="14" fontId="25" fillId="0" borderId="0" xfId="0" applyNumberFormat="1" applyFont="1" applyFill="1" applyAlignment="1">
      <alignment/>
    </xf>
    <xf numFmtId="0" fontId="26" fillId="42" borderId="0" xfId="0" applyFont="1" applyFill="1" applyAlignment="1">
      <alignment/>
    </xf>
    <xf numFmtId="0" fontId="29" fillId="0" borderId="21" xfId="0" applyFont="1" applyFill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 textRotation="90" wrapText="1"/>
    </xf>
    <xf numFmtId="0" fontId="26" fillId="0" borderId="21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42" borderId="22" xfId="0" applyFont="1" applyFill="1" applyBorder="1" applyAlignment="1" applyProtection="1">
      <alignment/>
      <protection locked="0"/>
    </xf>
    <xf numFmtId="0" fontId="26" fillId="42" borderId="23" xfId="0" applyFont="1" applyFill="1" applyBorder="1" applyAlignment="1" applyProtection="1">
      <alignment/>
      <protection locked="0"/>
    </xf>
    <xf numFmtId="0" fontId="26" fillId="0" borderId="23" xfId="0" applyNumberFormat="1" applyFont="1" applyFill="1" applyBorder="1" applyAlignment="1" applyProtection="1">
      <alignment horizontal="left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/>
      <protection locked="0"/>
    </xf>
    <xf numFmtId="237" fontId="26" fillId="0" borderId="23" xfId="0" applyNumberFormat="1" applyFont="1" applyFill="1" applyBorder="1" applyAlignment="1" applyProtection="1">
      <alignment horizontal="right"/>
      <protection locked="0"/>
    </xf>
    <xf numFmtId="1" fontId="26" fillId="0" borderId="23" xfId="0" applyNumberFormat="1" applyFont="1" applyFill="1" applyBorder="1" applyAlignment="1" applyProtection="1">
      <alignment horizontal="center"/>
      <protection locked="0"/>
    </xf>
    <xf numFmtId="1" fontId="26" fillId="0" borderId="23" xfId="96" applyNumberFormat="1" applyFont="1" applyFill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 horizontal="left" wrapText="1" indent="1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26" fillId="5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5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vertical="center"/>
    </xf>
    <xf numFmtId="0" fontId="29" fillId="51" borderId="22" xfId="0" applyNumberFormat="1" applyFont="1" applyFill="1" applyBorder="1" applyAlignment="1" applyProtection="1">
      <alignment horizontal="left"/>
      <protection locked="0"/>
    </xf>
    <xf numFmtId="0" fontId="29" fillId="51" borderId="22" xfId="0" applyFont="1" applyFill="1" applyBorder="1" applyAlignment="1" applyProtection="1">
      <alignment wrapText="1"/>
      <protection locked="0"/>
    </xf>
    <xf numFmtId="0" fontId="26" fillId="51" borderId="22" xfId="0" applyFont="1" applyFill="1" applyBorder="1" applyAlignment="1" applyProtection="1">
      <alignment/>
      <protection locked="0"/>
    </xf>
    <xf numFmtId="237" fontId="26" fillId="51" borderId="22" xfId="0" applyNumberFormat="1" applyFont="1" applyFill="1" applyBorder="1" applyAlignment="1" applyProtection="1">
      <alignment horizontal="right"/>
      <protection locked="0"/>
    </xf>
    <xf numFmtId="1" fontId="26" fillId="51" borderId="23" xfId="0" applyNumberFormat="1" applyFont="1" applyFill="1" applyBorder="1" applyAlignment="1" applyProtection="1">
      <alignment horizontal="center"/>
      <protection locked="0"/>
    </xf>
    <xf numFmtId="9" fontId="26" fillId="51" borderId="22" xfId="96" applyFont="1" applyFill="1" applyBorder="1" applyAlignment="1" applyProtection="1">
      <alignment horizontal="center"/>
      <protection locked="0"/>
    </xf>
    <xf numFmtId="1" fontId="26" fillId="51" borderId="22" xfId="0" applyNumberFormat="1" applyFont="1" applyFill="1" applyBorder="1" applyAlignment="1" applyProtection="1">
      <alignment horizontal="center"/>
      <protection locked="0"/>
    </xf>
    <xf numFmtId="1" fontId="26" fillId="51" borderId="22" xfId="96" applyNumberFormat="1" applyFont="1" applyFill="1" applyBorder="1" applyAlignment="1" applyProtection="1">
      <alignment horizontal="center"/>
      <protection locked="0"/>
    </xf>
    <xf numFmtId="9" fontId="26" fillId="0" borderId="23" xfId="96" applyFont="1" applyFill="1" applyBorder="1" applyAlignment="1" applyProtection="1">
      <alignment horizontal="center"/>
      <protection locked="0"/>
    </xf>
    <xf numFmtId="0" fontId="29" fillId="52" borderId="23" xfId="0" applyNumberFormat="1" applyFont="1" applyFill="1" applyBorder="1" applyAlignment="1" applyProtection="1">
      <alignment horizontal="left"/>
      <protection locked="0"/>
    </xf>
    <xf numFmtId="0" fontId="29" fillId="52" borderId="23" xfId="0" applyFont="1" applyFill="1" applyBorder="1" applyAlignment="1" applyProtection="1">
      <alignment wrapText="1"/>
      <protection locked="0"/>
    </xf>
    <xf numFmtId="0" fontId="26" fillId="52" borderId="23" xfId="0" applyFont="1" applyFill="1" applyBorder="1" applyAlignment="1" applyProtection="1">
      <alignment/>
      <protection locked="0"/>
    </xf>
    <xf numFmtId="237" fontId="26" fillId="52" borderId="22" xfId="0" applyNumberFormat="1" applyFont="1" applyFill="1" applyBorder="1" applyAlignment="1" applyProtection="1">
      <alignment horizontal="right"/>
      <protection locked="0"/>
    </xf>
    <xf numFmtId="1" fontId="26" fillId="52" borderId="23" xfId="0" applyNumberFormat="1" applyFont="1" applyFill="1" applyBorder="1" applyAlignment="1" applyProtection="1">
      <alignment horizontal="center"/>
      <protection locked="0"/>
    </xf>
    <xf numFmtId="9" fontId="26" fillId="52" borderId="23" xfId="96" applyFont="1" applyFill="1" applyBorder="1" applyAlignment="1" applyProtection="1">
      <alignment horizontal="center"/>
      <protection locked="0"/>
    </xf>
    <xf numFmtId="1" fontId="26" fillId="52" borderId="22" xfId="0" applyNumberFormat="1" applyFont="1" applyFill="1" applyBorder="1" applyAlignment="1" applyProtection="1">
      <alignment horizontal="center"/>
      <protection locked="0"/>
    </xf>
    <xf numFmtId="1" fontId="26" fillId="52" borderId="22" xfId="96" applyNumberFormat="1" applyFont="1" applyFill="1" applyBorder="1" applyAlignment="1" applyProtection="1">
      <alignment horizontal="center"/>
      <protection locked="0"/>
    </xf>
    <xf numFmtId="237" fontId="26" fillId="0" borderId="0" xfId="0" applyNumberFormat="1" applyFont="1" applyBorder="1" applyAlignment="1" applyProtection="1">
      <alignment horizontal="right"/>
      <protection locked="0"/>
    </xf>
    <xf numFmtId="0" fontId="29" fillId="0" borderId="21" xfId="0" applyFont="1" applyBorder="1" applyAlignment="1">
      <alignment horizontal="center" wrapText="1"/>
    </xf>
    <xf numFmtId="237" fontId="26" fillId="0" borderId="0" xfId="0" applyNumberFormat="1" applyFont="1" applyAlignment="1">
      <alignment/>
    </xf>
    <xf numFmtId="0" fontId="26" fillId="50" borderId="0" xfId="0" applyFont="1" applyFill="1" applyAlignment="1" applyProtection="1">
      <alignment horizontal="right"/>
      <protection locked="0"/>
    </xf>
    <xf numFmtId="14" fontId="26" fillId="4" borderId="0" xfId="0" applyNumberFormat="1" applyFont="1" applyFill="1" applyAlignment="1">
      <alignment/>
    </xf>
    <xf numFmtId="0" fontId="26" fillId="4" borderId="0" xfId="0" applyFont="1" applyFill="1" applyAlignment="1">
      <alignment/>
    </xf>
    <xf numFmtId="1" fontId="26" fillId="0" borderId="24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 vertical="center" textRotation="90"/>
    </xf>
    <xf numFmtId="14" fontId="26" fillId="0" borderId="21" xfId="0" applyNumberFormat="1" applyFont="1" applyBorder="1" applyAlignment="1">
      <alignment horizontal="center" vertical="center" textRotation="90"/>
    </xf>
    <xf numFmtId="14" fontId="26" fillId="0" borderId="25" xfId="0" applyNumberFormat="1" applyFont="1" applyBorder="1" applyAlignment="1">
      <alignment horizontal="center" vertical="center" textRotation="90"/>
    </xf>
  </cellXfs>
  <cellStyles count="10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ivity" xfId="57"/>
    <cellStyle name="Akzent1" xfId="58"/>
    <cellStyle name="Akzent2" xfId="59"/>
    <cellStyle name="Akzent3" xfId="60"/>
    <cellStyle name="Akzent4" xfId="61"/>
    <cellStyle name="Akzent5" xfId="62"/>
    <cellStyle name="Akzent6" xfId="63"/>
    <cellStyle name="Ausgabe" xfId="64"/>
    <cellStyle name="Bad" xfId="65"/>
    <cellStyle name="Berechnung" xfId="66"/>
    <cellStyle name="Followed Hyperlink" xfId="67"/>
    <cellStyle name="Calculation" xfId="68"/>
    <cellStyle name="Check Cell" xfId="69"/>
    <cellStyle name="Comma" xfId="70"/>
    <cellStyle name="Comma [0]" xfId="71"/>
    <cellStyle name="Eingabe" xfId="72"/>
    <cellStyle name="Ergebnis" xfId="73"/>
    <cellStyle name="Erklärender Text" xfId="74"/>
    <cellStyle name="Explanatory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inweis" xfId="82"/>
    <cellStyle name="Hyperlink_blank" xfId="83"/>
    <cellStyle name="Input" xfId="84"/>
    <cellStyle name="Label" xfId="85"/>
    <cellStyle name="Hyperlink" xfId="86"/>
    <cellStyle name="Linked Cell" xfId="87"/>
    <cellStyle name="Neutral" xfId="88"/>
    <cellStyle name="Normal 2" xfId="89"/>
    <cellStyle name="Note" xfId="90"/>
    <cellStyle name="Output" xfId="91"/>
    <cellStyle name="Percent Complete" xfId="92"/>
    <cellStyle name="Period Headers" xfId="93"/>
    <cellStyle name="Period Highlight Control" xfId="94"/>
    <cellStyle name="Project Headers" xfId="95"/>
    <cellStyle name="Percent" xfId="96"/>
    <cellStyle name="Schlecht" xfId="97"/>
    <cellStyle name="Standard 2" xfId="98"/>
    <cellStyle name="Standard 3" xfId="99"/>
    <cellStyle name="Titel" xfId="100"/>
    <cellStyle name="Title" xfId="101"/>
    <cellStyle name="Total" xfId="102"/>
    <cellStyle name="Überschrift 1" xfId="103"/>
    <cellStyle name="Überschrift 1 2" xfId="104"/>
    <cellStyle name="Überschrift 2" xfId="105"/>
    <cellStyle name="Überschrift 3" xfId="106"/>
    <cellStyle name="Überschrift 4" xfId="107"/>
    <cellStyle name="Verknüpfte Zelle" xfId="108"/>
    <cellStyle name="Currency" xfId="109"/>
    <cellStyle name="Currency [0]" xfId="110"/>
    <cellStyle name="Warnender Text" xfId="111"/>
    <cellStyle name="Warning Text" xfId="112"/>
    <cellStyle name="Zelle überprüfen" xfId="113"/>
  </cellStyles>
  <dxfs count="6">
    <dxf>
      <fill>
        <patternFill>
          <bgColor indexed="63"/>
        </patternFill>
      </fill>
    </dxf>
    <dxf>
      <fill>
        <patternFill patternType="solid">
          <fgColor indexed="65"/>
          <bgColor theme="6" tint="-0.2499700039625167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rentinigmbh\Documents\Florentini\15%20Projektmgmt\Toolbox\WEBER%20Vorlagen\Projektplan_Arbeitstage_GO-1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führung"/>
      <sheetName val="Stammdaten"/>
      <sheetName val="Projektplan_4M"/>
      <sheetName val="Projektplan_9M"/>
      <sheetName val="Projektplan_12M"/>
      <sheetName val="Projektplan_24M"/>
    </sheetNames>
    <sheetDataSet>
      <sheetData sheetId="1">
        <row r="4">
          <cell r="N4">
            <v>42942</v>
          </cell>
          <cell r="AG4">
            <v>41640</v>
          </cell>
        </row>
        <row r="5">
          <cell r="N5">
            <v>43011</v>
          </cell>
        </row>
        <row r="6">
          <cell r="N6">
            <v>41807</v>
          </cell>
        </row>
        <row r="8">
          <cell r="N8">
            <v>42949</v>
          </cell>
        </row>
        <row r="9">
          <cell r="N9">
            <v>42956</v>
          </cell>
        </row>
        <row r="10">
          <cell r="N10">
            <v>42963</v>
          </cell>
        </row>
        <row r="11">
          <cell r="N11">
            <v>42970</v>
          </cell>
        </row>
        <row r="12">
          <cell r="N12">
            <v>42977</v>
          </cell>
        </row>
        <row r="13">
          <cell r="N13">
            <v>42984</v>
          </cell>
        </row>
        <row r="14">
          <cell r="N14">
            <v>42991</v>
          </cell>
        </row>
        <row r="15">
          <cell r="N15">
            <v>42998</v>
          </cell>
        </row>
        <row r="16">
          <cell r="N16">
            <v>43005</v>
          </cell>
        </row>
        <row r="17">
          <cell r="N17">
            <v>43012</v>
          </cell>
        </row>
        <row r="18">
          <cell r="N18">
            <v>43019</v>
          </cell>
        </row>
        <row r="19">
          <cell r="N19">
            <v>43026</v>
          </cell>
        </row>
        <row r="20">
          <cell r="N20">
            <v>43033</v>
          </cell>
        </row>
        <row r="21">
          <cell r="N21">
            <v>43040</v>
          </cell>
        </row>
        <row r="22">
          <cell r="N22">
            <v>43047</v>
          </cell>
        </row>
        <row r="23">
          <cell r="N23">
            <v>43054</v>
          </cell>
        </row>
        <row r="24">
          <cell r="N24">
            <v>43061</v>
          </cell>
        </row>
        <row r="25">
          <cell r="N25">
            <v>43068</v>
          </cell>
        </row>
        <row r="26">
          <cell r="N26">
            <v>43075</v>
          </cell>
        </row>
        <row r="27">
          <cell r="N27">
            <v>43082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excel-gantt-char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9"/>
  <sheetViews>
    <sheetView showGridLines="0" tabSelected="1" zoomScale="125" zoomScaleNormal="125" workbookViewId="0" topLeftCell="A1">
      <selection activeCell="B37" sqref="B37"/>
    </sheetView>
  </sheetViews>
  <sheetFormatPr defaultColWidth="9.140625" defaultRowHeight="12.75" outlineLevelCol="1"/>
  <cols>
    <col min="1" max="1" width="6.140625" style="3" customWidth="1"/>
    <col min="2" max="2" width="24.28125" style="3" customWidth="1"/>
    <col min="3" max="3" width="10.140625" style="3" hidden="1" customWidth="1" outlineLevel="1"/>
    <col min="4" max="4" width="9.00390625" style="3" customWidth="1" collapsed="1"/>
    <col min="5" max="5" width="7.140625" style="3" customWidth="1"/>
    <col min="6" max="6" width="8.8515625" style="3" customWidth="1"/>
    <col min="7" max="7" width="5.8515625" style="3" hidden="1" customWidth="1" outlineLevel="1"/>
    <col min="8" max="10" width="3.7109375" style="3" hidden="1" customWidth="1" outlineLevel="1"/>
    <col min="11" max="11" width="2.7109375" style="3" customWidth="1" collapsed="1"/>
    <col min="12" max="34" width="0.71875" style="3" customWidth="1"/>
    <col min="35" max="45" width="0.42578125" style="3" customWidth="1"/>
    <col min="46" max="46" width="0.71875" style="3" customWidth="1"/>
    <col min="47" max="249" width="0.42578125" style="3" customWidth="1"/>
    <col min="250" max="16384" width="9.140625" style="3" customWidth="1"/>
  </cols>
  <sheetData>
    <row r="1" spans="1:249" s="12" customFormat="1" ht="23.25">
      <c r="A1" s="36" t="s">
        <v>14</v>
      </c>
      <c r="B1" s="5"/>
      <c r="C1" s="5"/>
      <c r="D1" s="5"/>
      <c r="E1" s="6"/>
      <c r="F1" s="5"/>
      <c r="G1" s="7"/>
      <c r="H1" s="7"/>
      <c r="I1" s="7"/>
      <c r="J1" s="8"/>
      <c r="K1" s="9"/>
      <c r="L1" s="10">
        <f>(D30-WEEKDAY(D30,1)+D32)+7*D33</f>
        <v>43010</v>
      </c>
      <c r="M1" s="11">
        <f aca="true" t="shared" si="0" ref="M1:BX1">L1+1</f>
        <v>43011</v>
      </c>
      <c r="N1" s="11">
        <f t="shared" si="0"/>
        <v>43012</v>
      </c>
      <c r="O1" s="11">
        <f t="shared" si="0"/>
        <v>43013</v>
      </c>
      <c r="P1" s="11">
        <f t="shared" si="0"/>
        <v>43014</v>
      </c>
      <c r="Q1" s="11">
        <f t="shared" si="0"/>
        <v>43015</v>
      </c>
      <c r="R1" s="11">
        <f t="shared" si="0"/>
        <v>43016</v>
      </c>
      <c r="S1" s="11">
        <f t="shared" si="0"/>
        <v>43017</v>
      </c>
      <c r="T1" s="11">
        <f t="shared" si="0"/>
        <v>43018</v>
      </c>
      <c r="U1" s="11">
        <f t="shared" si="0"/>
        <v>43019</v>
      </c>
      <c r="V1" s="11">
        <f t="shared" si="0"/>
        <v>43020</v>
      </c>
      <c r="W1" s="11">
        <f t="shared" si="0"/>
        <v>43021</v>
      </c>
      <c r="X1" s="11">
        <f t="shared" si="0"/>
        <v>43022</v>
      </c>
      <c r="Y1" s="11">
        <f t="shared" si="0"/>
        <v>43023</v>
      </c>
      <c r="Z1" s="11">
        <f t="shared" si="0"/>
        <v>43024</v>
      </c>
      <c r="AA1" s="11">
        <f t="shared" si="0"/>
        <v>43025</v>
      </c>
      <c r="AB1" s="11">
        <f t="shared" si="0"/>
        <v>43026</v>
      </c>
      <c r="AC1" s="11">
        <f t="shared" si="0"/>
        <v>43027</v>
      </c>
      <c r="AD1" s="11">
        <f t="shared" si="0"/>
        <v>43028</v>
      </c>
      <c r="AE1" s="11">
        <f t="shared" si="0"/>
        <v>43029</v>
      </c>
      <c r="AF1" s="11">
        <f t="shared" si="0"/>
        <v>43030</v>
      </c>
      <c r="AG1" s="11">
        <f t="shared" si="0"/>
        <v>43031</v>
      </c>
      <c r="AH1" s="11">
        <f t="shared" si="0"/>
        <v>43032</v>
      </c>
      <c r="AI1" s="11">
        <f t="shared" si="0"/>
        <v>43033</v>
      </c>
      <c r="AJ1" s="11">
        <f t="shared" si="0"/>
        <v>43034</v>
      </c>
      <c r="AK1" s="11">
        <f t="shared" si="0"/>
        <v>43035</v>
      </c>
      <c r="AL1" s="11">
        <f t="shared" si="0"/>
        <v>43036</v>
      </c>
      <c r="AM1" s="11">
        <f t="shared" si="0"/>
        <v>43037</v>
      </c>
      <c r="AN1" s="11">
        <f t="shared" si="0"/>
        <v>43038</v>
      </c>
      <c r="AO1" s="11">
        <f t="shared" si="0"/>
        <v>43039</v>
      </c>
      <c r="AP1" s="11">
        <f t="shared" si="0"/>
        <v>43040</v>
      </c>
      <c r="AQ1" s="11">
        <f t="shared" si="0"/>
        <v>43041</v>
      </c>
      <c r="AR1" s="11">
        <f t="shared" si="0"/>
        <v>43042</v>
      </c>
      <c r="AS1" s="11">
        <f t="shared" si="0"/>
        <v>43043</v>
      </c>
      <c r="AT1" s="11">
        <f t="shared" si="0"/>
        <v>43044</v>
      </c>
      <c r="AU1" s="11">
        <f t="shared" si="0"/>
        <v>43045</v>
      </c>
      <c r="AV1" s="11">
        <f t="shared" si="0"/>
        <v>43046</v>
      </c>
      <c r="AW1" s="11">
        <f t="shared" si="0"/>
        <v>43047</v>
      </c>
      <c r="AX1" s="11">
        <f t="shared" si="0"/>
        <v>43048</v>
      </c>
      <c r="AY1" s="11">
        <f t="shared" si="0"/>
        <v>43049</v>
      </c>
      <c r="AZ1" s="11">
        <f t="shared" si="0"/>
        <v>43050</v>
      </c>
      <c r="BA1" s="11">
        <f t="shared" si="0"/>
        <v>43051</v>
      </c>
      <c r="BB1" s="11">
        <f t="shared" si="0"/>
        <v>43052</v>
      </c>
      <c r="BC1" s="11">
        <f t="shared" si="0"/>
        <v>43053</v>
      </c>
      <c r="BD1" s="11">
        <f t="shared" si="0"/>
        <v>43054</v>
      </c>
      <c r="BE1" s="11">
        <f t="shared" si="0"/>
        <v>43055</v>
      </c>
      <c r="BF1" s="11">
        <f t="shared" si="0"/>
        <v>43056</v>
      </c>
      <c r="BG1" s="11">
        <f t="shared" si="0"/>
        <v>43057</v>
      </c>
      <c r="BH1" s="11">
        <f t="shared" si="0"/>
        <v>43058</v>
      </c>
      <c r="BI1" s="11">
        <f t="shared" si="0"/>
        <v>43059</v>
      </c>
      <c r="BJ1" s="11">
        <f t="shared" si="0"/>
        <v>43060</v>
      </c>
      <c r="BK1" s="11">
        <f t="shared" si="0"/>
        <v>43061</v>
      </c>
      <c r="BL1" s="11">
        <f t="shared" si="0"/>
        <v>43062</v>
      </c>
      <c r="BM1" s="11">
        <f t="shared" si="0"/>
        <v>43063</v>
      </c>
      <c r="BN1" s="11">
        <f t="shared" si="0"/>
        <v>43064</v>
      </c>
      <c r="BO1" s="11">
        <f t="shared" si="0"/>
        <v>43065</v>
      </c>
      <c r="BP1" s="11">
        <f t="shared" si="0"/>
        <v>43066</v>
      </c>
      <c r="BQ1" s="11">
        <f t="shared" si="0"/>
        <v>43067</v>
      </c>
      <c r="BR1" s="11">
        <f t="shared" si="0"/>
        <v>43068</v>
      </c>
      <c r="BS1" s="11">
        <f t="shared" si="0"/>
        <v>43069</v>
      </c>
      <c r="BT1" s="11">
        <f t="shared" si="0"/>
        <v>43070</v>
      </c>
      <c r="BU1" s="11">
        <f t="shared" si="0"/>
        <v>43071</v>
      </c>
      <c r="BV1" s="11">
        <f t="shared" si="0"/>
        <v>43072</v>
      </c>
      <c r="BW1" s="11">
        <f t="shared" si="0"/>
        <v>43073</v>
      </c>
      <c r="BX1" s="11">
        <f t="shared" si="0"/>
        <v>43074</v>
      </c>
      <c r="BY1" s="11">
        <f aca="true" t="shared" si="1" ref="BY1:EJ1">BX1+1</f>
        <v>43075</v>
      </c>
      <c r="BZ1" s="11">
        <f t="shared" si="1"/>
        <v>43076</v>
      </c>
      <c r="CA1" s="11">
        <f t="shared" si="1"/>
        <v>43077</v>
      </c>
      <c r="CB1" s="11">
        <f t="shared" si="1"/>
        <v>43078</v>
      </c>
      <c r="CC1" s="11">
        <f t="shared" si="1"/>
        <v>43079</v>
      </c>
      <c r="CD1" s="11">
        <f t="shared" si="1"/>
        <v>43080</v>
      </c>
      <c r="CE1" s="11">
        <f t="shared" si="1"/>
        <v>43081</v>
      </c>
      <c r="CF1" s="11">
        <f t="shared" si="1"/>
        <v>43082</v>
      </c>
      <c r="CG1" s="11">
        <f t="shared" si="1"/>
        <v>43083</v>
      </c>
      <c r="CH1" s="11">
        <f t="shared" si="1"/>
        <v>43084</v>
      </c>
      <c r="CI1" s="11">
        <f t="shared" si="1"/>
        <v>43085</v>
      </c>
      <c r="CJ1" s="11">
        <f t="shared" si="1"/>
        <v>43086</v>
      </c>
      <c r="CK1" s="11">
        <f t="shared" si="1"/>
        <v>43087</v>
      </c>
      <c r="CL1" s="11">
        <f t="shared" si="1"/>
        <v>43088</v>
      </c>
      <c r="CM1" s="11">
        <f t="shared" si="1"/>
        <v>43089</v>
      </c>
      <c r="CN1" s="11">
        <f t="shared" si="1"/>
        <v>43090</v>
      </c>
      <c r="CO1" s="11">
        <f t="shared" si="1"/>
        <v>43091</v>
      </c>
      <c r="CP1" s="11">
        <f t="shared" si="1"/>
        <v>43092</v>
      </c>
      <c r="CQ1" s="11">
        <f t="shared" si="1"/>
        <v>43093</v>
      </c>
      <c r="CR1" s="11">
        <f t="shared" si="1"/>
        <v>43094</v>
      </c>
      <c r="CS1" s="11">
        <f t="shared" si="1"/>
        <v>43095</v>
      </c>
      <c r="CT1" s="11">
        <f t="shared" si="1"/>
        <v>43096</v>
      </c>
      <c r="CU1" s="11">
        <f t="shared" si="1"/>
        <v>43097</v>
      </c>
      <c r="CV1" s="11">
        <f t="shared" si="1"/>
        <v>43098</v>
      </c>
      <c r="CW1" s="11">
        <f t="shared" si="1"/>
        <v>43099</v>
      </c>
      <c r="CX1" s="11">
        <f t="shared" si="1"/>
        <v>43100</v>
      </c>
      <c r="CY1" s="11">
        <f t="shared" si="1"/>
        <v>43101</v>
      </c>
      <c r="CZ1" s="11">
        <f t="shared" si="1"/>
        <v>43102</v>
      </c>
      <c r="DA1" s="11">
        <f t="shared" si="1"/>
        <v>43103</v>
      </c>
      <c r="DB1" s="11">
        <f t="shared" si="1"/>
        <v>43104</v>
      </c>
      <c r="DC1" s="11">
        <f t="shared" si="1"/>
        <v>43105</v>
      </c>
      <c r="DD1" s="11">
        <f t="shared" si="1"/>
        <v>43106</v>
      </c>
      <c r="DE1" s="11">
        <f t="shared" si="1"/>
        <v>43107</v>
      </c>
      <c r="DF1" s="11">
        <f t="shared" si="1"/>
        <v>43108</v>
      </c>
      <c r="DG1" s="11">
        <f t="shared" si="1"/>
        <v>43109</v>
      </c>
      <c r="DH1" s="11">
        <f t="shared" si="1"/>
        <v>43110</v>
      </c>
      <c r="DI1" s="11">
        <f t="shared" si="1"/>
        <v>43111</v>
      </c>
      <c r="DJ1" s="11">
        <f t="shared" si="1"/>
        <v>43112</v>
      </c>
      <c r="DK1" s="11">
        <f t="shared" si="1"/>
        <v>43113</v>
      </c>
      <c r="DL1" s="11">
        <f t="shared" si="1"/>
        <v>43114</v>
      </c>
      <c r="DM1" s="11">
        <f t="shared" si="1"/>
        <v>43115</v>
      </c>
      <c r="DN1" s="11">
        <f t="shared" si="1"/>
        <v>43116</v>
      </c>
      <c r="DO1" s="11">
        <f t="shared" si="1"/>
        <v>43117</v>
      </c>
      <c r="DP1" s="11">
        <f t="shared" si="1"/>
        <v>43118</v>
      </c>
      <c r="DQ1" s="11">
        <f t="shared" si="1"/>
        <v>43119</v>
      </c>
      <c r="DR1" s="11">
        <f t="shared" si="1"/>
        <v>43120</v>
      </c>
      <c r="DS1" s="11">
        <f t="shared" si="1"/>
        <v>43121</v>
      </c>
      <c r="DT1" s="11">
        <f t="shared" si="1"/>
        <v>43122</v>
      </c>
      <c r="DU1" s="11">
        <f t="shared" si="1"/>
        <v>43123</v>
      </c>
      <c r="DV1" s="11">
        <f t="shared" si="1"/>
        <v>43124</v>
      </c>
      <c r="DW1" s="11">
        <f t="shared" si="1"/>
        <v>43125</v>
      </c>
      <c r="DX1" s="11">
        <f t="shared" si="1"/>
        <v>43126</v>
      </c>
      <c r="DY1" s="11">
        <f t="shared" si="1"/>
        <v>43127</v>
      </c>
      <c r="DZ1" s="11">
        <f t="shared" si="1"/>
        <v>43128</v>
      </c>
      <c r="EA1" s="11">
        <f t="shared" si="1"/>
        <v>43129</v>
      </c>
      <c r="EB1" s="11">
        <f t="shared" si="1"/>
        <v>43130</v>
      </c>
      <c r="EC1" s="11">
        <f t="shared" si="1"/>
        <v>43131</v>
      </c>
      <c r="ED1" s="11">
        <f t="shared" si="1"/>
        <v>43132</v>
      </c>
      <c r="EE1" s="11">
        <f t="shared" si="1"/>
        <v>43133</v>
      </c>
      <c r="EF1" s="11">
        <f t="shared" si="1"/>
        <v>43134</v>
      </c>
      <c r="EG1" s="11">
        <f t="shared" si="1"/>
        <v>43135</v>
      </c>
      <c r="EH1" s="11">
        <f t="shared" si="1"/>
        <v>43136</v>
      </c>
      <c r="EI1" s="11">
        <f t="shared" si="1"/>
        <v>43137</v>
      </c>
      <c r="EJ1" s="11">
        <f t="shared" si="1"/>
        <v>43138</v>
      </c>
      <c r="EK1" s="11">
        <f aca="true" t="shared" si="2" ref="EK1:GV1">EJ1+1</f>
        <v>43139</v>
      </c>
      <c r="EL1" s="11">
        <f t="shared" si="2"/>
        <v>43140</v>
      </c>
      <c r="EM1" s="11">
        <f t="shared" si="2"/>
        <v>43141</v>
      </c>
      <c r="EN1" s="11">
        <f t="shared" si="2"/>
        <v>43142</v>
      </c>
      <c r="EO1" s="11">
        <f t="shared" si="2"/>
        <v>43143</v>
      </c>
      <c r="EP1" s="11">
        <f t="shared" si="2"/>
        <v>43144</v>
      </c>
      <c r="EQ1" s="11">
        <f t="shared" si="2"/>
        <v>43145</v>
      </c>
      <c r="ER1" s="11">
        <f t="shared" si="2"/>
        <v>43146</v>
      </c>
      <c r="ES1" s="11">
        <f t="shared" si="2"/>
        <v>43147</v>
      </c>
      <c r="ET1" s="11">
        <f t="shared" si="2"/>
        <v>43148</v>
      </c>
      <c r="EU1" s="11">
        <f t="shared" si="2"/>
        <v>43149</v>
      </c>
      <c r="EV1" s="11">
        <f t="shared" si="2"/>
        <v>43150</v>
      </c>
      <c r="EW1" s="11">
        <f t="shared" si="2"/>
        <v>43151</v>
      </c>
      <c r="EX1" s="11">
        <f t="shared" si="2"/>
        <v>43152</v>
      </c>
      <c r="EY1" s="11">
        <f t="shared" si="2"/>
        <v>43153</v>
      </c>
      <c r="EZ1" s="11">
        <f t="shared" si="2"/>
        <v>43154</v>
      </c>
      <c r="FA1" s="11">
        <f t="shared" si="2"/>
        <v>43155</v>
      </c>
      <c r="FB1" s="11">
        <f t="shared" si="2"/>
        <v>43156</v>
      </c>
      <c r="FC1" s="11">
        <f t="shared" si="2"/>
        <v>43157</v>
      </c>
      <c r="FD1" s="11">
        <f t="shared" si="2"/>
        <v>43158</v>
      </c>
      <c r="FE1" s="11">
        <f t="shared" si="2"/>
        <v>43159</v>
      </c>
      <c r="FF1" s="11">
        <f t="shared" si="2"/>
        <v>43160</v>
      </c>
      <c r="FG1" s="11">
        <f t="shared" si="2"/>
        <v>43161</v>
      </c>
      <c r="FH1" s="11">
        <f t="shared" si="2"/>
        <v>43162</v>
      </c>
      <c r="FI1" s="11">
        <f t="shared" si="2"/>
        <v>43163</v>
      </c>
      <c r="FJ1" s="11">
        <f t="shared" si="2"/>
        <v>43164</v>
      </c>
      <c r="FK1" s="11">
        <f t="shared" si="2"/>
        <v>43165</v>
      </c>
      <c r="FL1" s="11">
        <f t="shared" si="2"/>
        <v>43166</v>
      </c>
      <c r="FM1" s="11">
        <f t="shared" si="2"/>
        <v>43167</v>
      </c>
      <c r="FN1" s="11">
        <f t="shared" si="2"/>
        <v>43168</v>
      </c>
      <c r="FO1" s="11">
        <f t="shared" si="2"/>
        <v>43169</v>
      </c>
      <c r="FP1" s="11">
        <f t="shared" si="2"/>
        <v>43170</v>
      </c>
      <c r="FQ1" s="11">
        <f t="shared" si="2"/>
        <v>43171</v>
      </c>
      <c r="FR1" s="11">
        <f t="shared" si="2"/>
        <v>43172</v>
      </c>
      <c r="FS1" s="11">
        <f t="shared" si="2"/>
        <v>43173</v>
      </c>
      <c r="FT1" s="11">
        <f t="shared" si="2"/>
        <v>43174</v>
      </c>
      <c r="FU1" s="11">
        <f t="shared" si="2"/>
        <v>43175</v>
      </c>
      <c r="FV1" s="11">
        <f t="shared" si="2"/>
        <v>43176</v>
      </c>
      <c r="FW1" s="11">
        <f t="shared" si="2"/>
        <v>43177</v>
      </c>
      <c r="FX1" s="11">
        <f t="shared" si="2"/>
        <v>43178</v>
      </c>
      <c r="FY1" s="11">
        <f t="shared" si="2"/>
        <v>43179</v>
      </c>
      <c r="FZ1" s="11">
        <f t="shared" si="2"/>
        <v>43180</v>
      </c>
      <c r="GA1" s="11">
        <f t="shared" si="2"/>
        <v>43181</v>
      </c>
      <c r="GB1" s="11">
        <f t="shared" si="2"/>
        <v>43182</v>
      </c>
      <c r="GC1" s="11">
        <f t="shared" si="2"/>
        <v>43183</v>
      </c>
      <c r="GD1" s="11">
        <f t="shared" si="2"/>
        <v>43184</v>
      </c>
      <c r="GE1" s="11">
        <f t="shared" si="2"/>
        <v>43185</v>
      </c>
      <c r="GF1" s="11">
        <f t="shared" si="2"/>
        <v>43186</v>
      </c>
      <c r="GG1" s="11">
        <f t="shared" si="2"/>
        <v>43187</v>
      </c>
      <c r="GH1" s="11">
        <f t="shared" si="2"/>
        <v>43188</v>
      </c>
      <c r="GI1" s="11">
        <f t="shared" si="2"/>
        <v>43189</v>
      </c>
      <c r="GJ1" s="11">
        <f t="shared" si="2"/>
        <v>43190</v>
      </c>
      <c r="GK1" s="11">
        <f t="shared" si="2"/>
        <v>43191</v>
      </c>
      <c r="GL1" s="11">
        <f t="shared" si="2"/>
        <v>43192</v>
      </c>
      <c r="GM1" s="11">
        <f t="shared" si="2"/>
        <v>43193</v>
      </c>
      <c r="GN1" s="11">
        <f t="shared" si="2"/>
        <v>43194</v>
      </c>
      <c r="GO1" s="11">
        <f t="shared" si="2"/>
        <v>43195</v>
      </c>
      <c r="GP1" s="11">
        <f t="shared" si="2"/>
        <v>43196</v>
      </c>
      <c r="GQ1" s="11">
        <f t="shared" si="2"/>
        <v>43197</v>
      </c>
      <c r="GR1" s="11">
        <f t="shared" si="2"/>
        <v>43198</v>
      </c>
      <c r="GS1" s="11">
        <f t="shared" si="2"/>
        <v>43199</v>
      </c>
      <c r="GT1" s="11">
        <f t="shared" si="2"/>
        <v>43200</v>
      </c>
      <c r="GU1" s="11">
        <f t="shared" si="2"/>
        <v>43201</v>
      </c>
      <c r="GV1" s="11">
        <f t="shared" si="2"/>
        <v>43202</v>
      </c>
      <c r="GW1" s="11">
        <f aca="true" t="shared" si="3" ref="GW1:IO1">GV1+1</f>
        <v>43203</v>
      </c>
      <c r="GX1" s="11">
        <f t="shared" si="3"/>
        <v>43204</v>
      </c>
      <c r="GY1" s="11">
        <f t="shared" si="3"/>
        <v>43205</v>
      </c>
      <c r="GZ1" s="11">
        <f t="shared" si="3"/>
        <v>43206</v>
      </c>
      <c r="HA1" s="11">
        <f t="shared" si="3"/>
        <v>43207</v>
      </c>
      <c r="HB1" s="11">
        <f t="shared" si="3"/>
        <v>43208</v>
      </c>
      <c r="HC1" s="11">
        <f t="shared" si="3"/>
        <v>43209</v>
      </c>
      <c r="HD1" s="11">
        <f t="shared" si="3"/>
        <v>43210</v>
      </c>
      <c r="HE1" s="11">
        <f t="shared" si="3"/>
        <v>43211</v>
      </c>
      <c r="HF1" s="11">
        <f t="shared" si="3"/>
        <v>43212</v>
      </c>
      <c r="HG1" s="11">
        <f t="shared" si="3"/>
        <v>43213</v>
      </c>
      <c r="HH1" s="11">
        <f t="shared" si="3"/>
        <v>43214</v>
      </c>
      <c r="HI1" s="11">
        <f t="shared" si="3"/>
        <v>43215</v>
      </c>
      <c r="HJ1" s="11">
        <f t="shared" si="3"/>
        <v>43216</v>
      </c>
      <c r="HK1" s="11">
        <f t="shared" si="3"/>
        <v>43217</v>
      </c>
      <c r="HL1" s="11">
        <f t="shared" si="3"/>
        <v>43218</v>
      </c>
      <c r="HM1" s="11">
        <f t="shared" si="3"/>
        <v>43219</v>
      </c>
      <c r="HN1" s="11">
        <f t="shared" si="3"/>
        <v>43220</v>
      </c>
      <c r="HO1" s="11">
        <f t="shared" si="3"/>
        <v>43221</v>
      </c>
      <c r="HP1" s="11">
        <f t="shared" si="3"/>
        <v>43222</v>
      </c>
      <c r="HQ1" s="11">
        <f t="shared" si="3"/>
        <v>43223</v>
      </c>
      <c r="HR1" s="11">
        <f t="shared" si="3"/>
        <v>43224</v>
      </c>
      <c r="HS1" s="11">
        <f t="shared" si="3"/>
        <v>43225</v>
      </c>
      <c r="HT1" s="11">
        <f t="shared" si="3"/>
        <v>43226</v>
      </c>
      <c r="HU1" s="11">
        <f t="shared" si="3"/>
        <v>43227</v>
      </c>
      <c r="HV1" s="11">
        <f t="shared" si="3"/>
        <v>43228</v>
      </c>
      <c r="HW1" s="11">
        <f t="shared" si="3"/>
        <v>43229</v>
      </c>
      <c r="HX1" s="11">
        <f t="shared" si="3"/>
        <v>43230</v>
      </c>
      <c r="HY1" s="11">
        <f t="shared" si="3"/>
        <v>43231</v>
      </c>
      <c r="HZ1" s="11">
        <f t="shared" si="3"/>
        <v>43232</v>
      </c>
      <c r="IA1" s="11">
        <f t="shared" si="3"/>
        <v>43233</v>
      </c>
      <c r="IB1" s="11">
        <f t="shared" si="3"/>
        <v>43234</v>
      </c>
      <c r="IC1" s="11">
        <f t="shared" si="3"/>
        <v>43235</v>
      </c>
      <c r="ID1" s="11">
        <f t="shared" si="3"/>
        <v>43236</v>
      </c>
      <c r="IE1" s="11">
        <f t="shared" si="3"/>
        <v>43237</v>
      </c>
      <c r="IF1" s="11">
        <f t="shared" si="3"/>
        <v>43238</v>
      </c>
      <c r="IG1" s="11">
        <f t="shared" si="3"/>
        <v>43239</v>
      </c>
      <c r="IH1" s="11">
        <f t="shared" si="3"/>
        <v>43240</v>
      </c>
      <c r="II1" s="11">
        <f t="shared" si="3"/>
        <v>43241</v>
      </c>
      <c r="IJ1" s="11">
        <f t="shared" si="3"/>
        <v>43242</v>
      </c>
      <c r="IK1" s="11">
        <f t="shared" si="3"/>
        <v>43243</v>
      </c>
      <c r="IL1" s="11">
        <f t="shared" si="3"/>
        <v>43244</v>
      </c>
      <c r="IM1" s="11">
        <f t="shared" si="3"/>
        <v>43245</v>
      </c>
      <c r="IN1" s="11">
        <f t="shared" si="3"/>
        <v>43246</v>
      </c>
      <c r="IO1" s="11">
        <f t="shared" si="3"/>
        <v>43247</v>
      </c>
    </row>
    <row r="2" spans="1:249" s="12" customFormat="1" ht="12" customHeight="1">
      <c r="A2" s="4"/>
      <c r="B2" s="5"/>
      <c r="C2" s="5"/>
      <c r="D2" s="56"/>
      <c r="E2" s="6"/>
      <c r="F2" s="56"/>
      <c r="G2" s="7"/>
      <c r="H2" s="7"/>
      <c r="I2" s="7"/>
      <c r="J2" s="8"/>
      <c r="K2" s="57" t="s">
        <v>29</v>
      </c>
      <c r="L2" s="60">
        <f>TRUNC((L3-WEEKDAY(L3,2)-DATE(YEAR(L3+4-WEEKDAY(L3,2)),1,-10))/7)</f>
        <v>40</v>
      </c>
      <c r="M2" s="61"/>
      <c r="N2" s="61"/>
      <c r="O2" s="61"/>
      <c r="P2" s="61"/>
      <c r="Q2" s="61"/>
      <c r="R2" s="62"/>
      <c r="S2" s="60">
        <f>TRUNC((S3-WEEKDAY(S3,2)-DATE(YEAR(S3+4-WEEKDAY(S3,2)),1,-10))/7)</f>
        <v>41</v>
      </c>
      <c r="T2" s="61"/>
      <c r="U2" s="61"/>
      <c r="V2" s="61"/>
      <c r="W2" s="61"/>
      <c r="X2" s="61"/>
      <c r="Y2" s="62"/>
      <c r="Z2" s="60">
        <f>TRUNC((Z3-WEEKDAY(Z3,2)-DATE(YEAR(Z3+4-WEEKDAY(Z3,2)),1,-10))/7)</f>
        <v>42</v>
      </c>
      <c r="AA2" s="61"/>
      <c r="AB2" s="61"/>
      <c r="AC2" s="61"/>
      <c r="AD2" s="61"/>
      <c r="AE2" s="61"/>
      <c r="AF2" s="62"/>
      <c r="AG2" s="60">
        <f>TRUNC((AG3-WEEKDAY(AG3,2)-DATE(YEAR(AG3+4-WEEKDAY(AG3,2)),1,-10))/7)</f>
        <v>43</v>
      </c>
      <c r="AH2" s="61"/>
      <c r="AI2" s="61"/>
      <c r="AJ2" s="61"/>
      <c r="AK2" s="61"/>
      <c r="AL2" s="61"/>
      <c r="AM2" s="62"/>
      <c r="AN2" s="60">
        <f>TRUNC((AN3-WEEKDAY(AN3,2)-DATE(YEAR(AN3+4-WEEKDAY(AN3,2)),1,-10))/7)</f>
        <v>44</v>
      </c>
      <c r="AO2" s="61"/>
      <c r="AP2" s="61"/>
      <c r="AQ2" s="61"/>
      <c r="AR2" s="61"/>
      <c r="AS2" s="61"/>
      <c r="AT2" s="62"/>
      <c r="AU2" s="60">
        <f>TRUNC((AU3-WEEKDAY(AU3,2)-DATE(YEAR(AU3+4-WEEKDAY(AU3,2)),1,-10))/7)</f>
        <v>45</v>
      </c>
      <c r="AV2" s="61"/>
      <c r="AW2" s="61"/>
      <c r="AX2" s="61"/>
      <c r="AY2" s="61"/>
      <c r="AZ2" s="61"/>
      <c r="BA2" s="62"/>
      <c r="BB2" s="60">
        <f>TRUNC((BB3-WEEKDAY(BB3,2)-DATE(YEAR(BB3+4-WEEKDAY(BB3,2)),1,-10))/7)</f>
        <v>46</v>
      </c>
      <c r="BC2" s="61"/>
      <c r="BD2" s="61"/>
      <c r="BE2" s="61"/>
      <c r="BF2" s="61"/>
      <c r="BG2" s="61"/>
      <c r="BH2" s="62"/>
      <c r="BI2" s="60">
        <f>TRUNC((BI3-WEEKDAY(BI3,2)-DATE(YEAR(BI3+4-WEEKDAY(BI3,2)),1,-10))/7)</f>
        <v>47</v>
      </c>
      <c r="BJ2" s="61"/>
      <c r="BK2" s="61"/>
      <c r="BL2" s="61"/>
      <c r="BM2" s="61"/>
      <c r="BN2" s="61"/>
      <c r="BO2" s="62"/>
      <c r="BP2" s="60">
        <f>TRUNC((BP3-WEEKDAY(BP3,2)-DATE(YEAR(BP3+4-WEEKDAY(BP3,2)),1,-10))/7)</f>
        <v>48</v>
      </c>
      <c r="BQ2" s="61"/>
      <c r="BR2" s="61"/>
      <c r="BS2" s="61"/>
      <c r="BT2" s="61"/>
      <c r="BU2" s="61"/>
      <c r="BV2" s="62"/>
      <c r="BW2" s="60">
        <f>TRUNC((BW3-WEEKDAY(BW3,2)-DATE(YEAR(BW3+4-WEEKDAY(BW3,2)),1,-10))/7)</f>
        <v>49</v>
      </c>
      <c r="BX2" s="61"/>
      <c r="BY2" s="61"/>
      <c r="BZ2" s="61"/>
      <c r="CA2" s="61"/>
      <c r="CB2" s="61"/>
      <c r="CC2" s="62"/>
      <c r="CD2" s="60">
        <f>TRUNC((CD3-WEEKDAY(CD3,2)-DATE(YEAR(CD3+4-WEEKDAY(CD3,2)),1,-10))/7)</f>
        <v>50</v>
      </c>
      <c r="CE2" s="61"/>
      <c r="CF2" s="61"/>
      <c r="CG2" s="61"/>
      <c r="CH2" s="61"/>
      <c r="CI2" s="61"/>
      <c r="CJ2" s="62"/>
      <c r="CK2" s="60">
        <f>TRUNC((CK3-WEEKDAY(CK3,2)-DATE(YEAR(CK3+4-WEEKDAY(CK3,2)),1,-10))/7)</f>
        <v>51</v>
      </c>
      <c r="CL2" s="61"/>
      <c r="CM2" s="61"/>
      <c r="CN2" s="61"/>
      <c r="CO2" s="61"/>
      <c r="CP2" s="61"/>
      <c r="CQ2" s="62"/>
      <c r="CR2" s="60">
        <f>TRUNC((CR3-WEEKDAY(CR3,2)-DATE(YEAR(CR3+4-WEEKDAY(CR3,2)),1,-10))/7)</f>
        <v>52</v>
      </c>
      <c r="CS2" s="61"/>
      <c r="CT2" s="61"/>
      <c r="CU2" s="61"/>
      <c r="CV2" s="61"/>
      <c r="CW2" s="61"/>
      <c r="CX2" s="62"/>
      <c r="CY2" s="60">
        <f>TRUNC((CY3-WEEKDAY(CY3,2)-DATE(YEAR(CY3+4-WEEKDAY(CY3,2)),1,-10))/7)</f>
        <v>1</v>
      </c>
      <c r="CZ2" s="61"/>
      <c r="DA2" s="61"/>
      <c r="DB2" s="61"/>
      <c r="DC2" s="61"/>
      <c r="DD2" s="61"/>
      <c r="DE2" s="62"/>
      <c r="DF2" s="60">
        <f>TRUNC((DF3-WEEKDAY(DF3,2)-DATE(YEAR(DF3+4-WEEKDAY(DF3,2)),1,-10))/7)</f>
        <v>2</v>
      </c>
      <c r="DG2" s="61"/>
      <c r="DH2" s="61"/>
      <c r="DI2" s="61"/>
      <c r="DJ2" s="61"/>
      <c r="DK2" s="61"/>
      <c r="DL2" s="62"/>
      <c r="DM2" s="60">
        <f>TRUNC((DM3-WEEKDAY(DM3,2)-DATE(YEAR(DM3+4-WEEKDAY(DM3,2)),1,-10))/7)</f>
        <v>3</v>
      </c>
      <c r="DN2" s="61"/>
      <c r="DO2" s="61"/>
      <c r="DP2" s="61"/>
      <c r="DQ2" s="61"/>
      <c r="DR2" s="61"/>
      <c r="DS2" s="62"/>
      <c r="DT2" s="60">
        <f>TRUNC((DT3-WEEKDAY(DT3,2)-DATE(YEAR(DT3+4-WEEKDAY(DT3,2)),1,-10))/7)</f>
        <v>4</v>
      </c>
      <c r="DU2" s="61"/>
      <c r="DV2" s="61"/>
      <c r="DW2" s="61"/>
      <c r="DX2" s="61"/>
      <c r="DY2" s="61"/>
      <c r="DZ2" s="62"/>
      <c r="EA2" s="60">
        <f>TRUNC((EA3-WEEKDAY(EA3,2)-DATE(YEAR(EA3+4-WEEKDAY(EA3,2)),1,-10))/7)</f>
        <v>5</v>
      </c>
      <c r="EB2" s="61"/>
      <c r="EC2" s="61"/>
      <c r="ED2" s="61"/>
      <c r="EE2" s="61"/>
      <c r="EF2" s="61"/>
      <c r="EG2" s="62"/>
      <c r="EH2" s="60">
        <f>TRUNC((EH3-WEEKDAY(EH3,2)-DATE(YEAR(EH3+4-WEEKDAY(EH3,2)),1,-10))/7)</f>
        <v>6</v>
      </c>
      <c r="EI2" s="61"/>
      <c r="EJ2" s="61"/>
      <c r="EK2" s="61"/>
      <c r="EL2" s="61"/>
      <c r="EM2" s="61"/>
      <c r="EN2" s="62"/>
      <c r="EO2" s="60">
        <f>TRUNC((EO3-WEEKDAY(EO3,2)-DATE(YEAR(EO3+4-WEEKDAY(EO3,2)),1,-10))/7)</f>
        <v>7</v>
      </c>
      <c r="EP2" s="61"/>
      <c r="EQ2" s="61"/>
      <c r="ER2" s="61"/>
      <c r="ES2" s="61"/>
      <c r="ET2" s="61"/>
      <c r="EU2" s="62"/>
      <c r="EV2" s="60">
        <f>TRUNC((EV3-WEEKDAY(EV3,2)-DATE(YEAR(EV3+4-WEEKDAY(EV3,2)),1,-10))/7)</f>
        <v>8</v>
      </c>
      <c r="EW2" s="61"/>
      <c r="EX2" s="61"/>
      <c r="EY2" s="61"/>
      <c r="EZ2" s="61"/>
      <c r="FA2" s="61"/>
      <c r="FB2" s="62"/>
      <c r="FC2" s="60">
        <f>TRUNC((FC3-WEEKDAY(FC3,2)-DATE(YEAR(FC3+4-WEEKDAY(FC3,2)),1,-10))/7)</f>
        <v>9</v>
      </c>
      <c r="FD2" s="61"/>
      <c r="FE2" s="61"/>
      <c r="FF2" s="61"/>
      <c r="FG2" s="61"/>
      <c r="FH2" s="61"/>
      <c r="FI2" s="62"/>
      <c r="FJ2" s="60">
        <f>TRUNC((FJ3-WEEKDAY(FJ3,2)-DATE(YEAR(FJ3+4-WEEKDAY(FJ3,2)),1,-10))/7)</f>
        <v>10</v>
      </c>
      <c r="FK2" s="61"/>
      <c r="FL2" s="61"/>
      <c r="FM2" s="61"/>
      <c r="FN2" s="61"/>
      <c r="FO2" s="61"/>
      <c r="FP2" s="62"/>
      <c r="FQ2" s="60">
        <f>TRUNC((FQ3-WEEKDAY(FQ3,2)-DATE(YEAR(FQ3+4-WEEKDAY(FQ3,2)),1,-10))/7)</f>
        <v>11</v>
      </c>
      <c r="FR2" s="61"/>
      <c r="FS2" s="61"/>
      <c r="FT2" s="61"/>
      <c r="FU2" s="61"/>
      <c r="FV2" s="61"/>
      <c r="FW2" s="62"/>
      <c r="FX2" s="60">
        <f>TRUNC((FX3-WEEKDAY(FX3,2)-DATE(YEAR(FX3+4-WEEKDAY(FX3,2)),1,-10))/7)</f>
        <v>12</v>
      </c>
      <c r="FY2" s="61"/>
      <c r="FZ2" s="61"/>
      <c r="GA2" s="61"/>
      <c r="GB2" s="61"/>
      <c r="GC2" s="61"/>
      <c r="GD2" s="62"/>
      <c r="GE2" s="60">
        <f>TRUNC((GE3-WEEKDAY(GE3,2)-DATE(YEAR(GE3+4-WEEKDAY(GE3,2)),1,-10))/7)</f>
        <v>13</v>
      </c>
      <c r="GF2" s="61"/>
      <c r="GG2" s="61"/>
      <c r="GH2" s="61"/>
      <c r="GI2" s="61"/>
      <c r="GJ2" s="61"/>
      <c r="GK2" s="62"/>
      <c r="GL2" s="60">
        <f>TRUNC((GL3-WEEKDAY(GL3,2)-DATE(YEAR(GL3+4-WEEKDAY(GL3,2)),1,-10))/7)</f>
        <v>14</v>
      </c>
      <c r="GM2" s="61"/>
      <c r="GN2" s="61"/>
      <c r="GO2" s="61"/>
      <c r="GP2" s="61"/>
      <c r="GQ2" s="61"/>
      <c r="GR2" s="62"/>
      <c r="GS2" s="60">
        <f>TRUNC((GS3-WEEKDAY(GS3,2)-DATE(YEAR(GS3+4-WEEKDAY(GS3,2)),1,-10))/7)</f>
        <v>15</v>
      </c>
      <c r="GT2" s="61"/>
      <c r="GU2" s="61"/>
      <c r="GV2" s="61"/>
      <c r="GW2" s="61"/>
      <c r="GX2" s="61"/>
      <c r="GY2" s="62"/>
      <c r="GZ2" s="60">
        <f>TRUNC((GZ3-WEEKDAY(GZ3,2)-DATE(YEAR(GZ3+4-WEEKDAY(GZ3,2)),1,-10))/7)</f>
        <v>16</v>
      </c>
      <c r="HA2" s="61"/>
      <c r="HB2" s="61"/>
      <c r="HC2" s="61"/>
      <c r="HD2" s="61"/>
      <c r="HE2" s="61"/>
      <c r="HF2" s="62"/>
      <c r="HG2" s="60">
        <f>TRUNC((HG3-WEEKDAY(HG3,2)-DATE(YEAR(HG3+4-WEEKDAY(HG3,2)),1,-10))/7)</f>
        <v>17</v>
      </c>
      <c r="HH2" s="61"/>
      <c r="HI2" s="61"/>
      <c r="HJ2" s="61"/>
      <c r="HK2" s="61"/>
      <c r="HL2" s="61"/>
      <c r="HM2" s="62"/>
      <c r="HN2" s="60">
        <f>TRUNC((HN3-WEEKDAY(HN3,2)-DATE(YEAR(HN3+4-WEEKDAY(HN3,2)),1,-10))/7)</f>
        <v>18</v>
      </c>
      <c r="HO2" s="61"/>
      <c r="HP2" s="61"/>
      <c r="HQ2" s="61"/>
      <c r="HR2" s="61"/>
      <c r="HS2" s="61"/>
      <c r="HT2" s="62"/>
      <c r="HU2" s="60">
        <f>TRUNC((HU3-WEEKDAY(HU3,2)-DATE(YEAR(HU3+4-WEEKDAY(HU3,2)),1,-10))/7)</f>
        <v>19</v>
      </c>
      <c r="HV2" s="61"/>
      <c r="HW2" s="61"/>
      <c r="HX2" s="61"/>
      <c r="HY2" s="61"/>
      <c r="HZ2" s="61"/>
      <c r="IA2" s="62"/>
      <c r="IB2" s="60">
        <f>TRUNC((IB3-WEEKDAY(IB3,2)-DATE(YEAR(IB3+4-WEEKDAY(IB3,2)),1,-10))/7)</f>
        <v>20</v>
      </c>
      <c r="IC2" s="61"/>
      <c r="ID2" s="61"/>
      <c r="IE2" s="61"/>
      <c r="IF2" s="61"/>
      <c r="IG2" s="61"/>
      <c r="IH2" s="62"/>
      <c r="II2" s="60">
        <f>TRUNC((II3-WEEKDAY(II3,2)-DATE(YEAR(II3+4-WEEKDAY(II3,2)),1,-10))/7)</f>
        <v>21</v>
      </c>
      <c r="IJ2" s="61"/>
      <c r="IK2" s="61"/>
      <c r="IL2" s="61"/>
      <c r="IM2" s="61"/>
      <c r="IN2" s="61"/>
      <c r="IO2" s="62"/>
    </row>
    <row r="3" spans="1:249" s="18" customFormat="1" ht="66.75" customHeight="1">
      <c r="A3" s="13" t="s">
        <v>4</v>
      </c>
      <c r="B3" s="14" t="s">
        <v>5</v>
      </c>
      <c r="C3" s="15" t="s">
        <v>17</v>
      </c>
      <c r="D3" s="55" t="s">
        <v>27</v>
      </c>
      <c r="E3" s="16" t="s">
        <v>16</v>
      </c>
      <c r="F3" s="55" t="s">
        <v>26</v>
      </c>
      <c r="G3" s="16" t="s">
        <v>6</v>
      </c>
      <c r="H3" s="16" t="s">
        <v>15</v>
      </c>
      <c r="I3" s="16" t="s">
        <v>8</v>
      </c>
      <c r="J3" s="16" t="s">
        <v>7</v>
      </c>
      <c r="K3" s="17"/>
      <c r="L3" s="63">
        <f>L1</f>
        <v>43010</v>
      </c>
      <c r="M3" s="64"/>
      <c r="N3" s="64"/>
      <c r="O3" s="64"/>
      <c r="P3" s="64"/>
      <c r="Q3" s="64"/>
      <c r="R3" s="65"/>
      <c r="S3" s="63">
        <f>S1</f>
        <v>43017</v>
      </c>
      <c r="T3" s="64"/>
      <c r="U3" s="64"/>
      <c r="V3" s="64"/>
      <c r="W3" s="64"/>
      <c r="X3" s="64"/>
      <c r="Y3" s="65"/>
      <c r="Z3" s="63">
        <f>Z1</f>
        <v>43024</v>
      </c>
      <c r="AA3" s="64"/>
      <c r="AB3" s="64"/>
      <c r="AC3" s="64"/>
      <c r="AD3" s="64"/>
      <c r="AE3" s="64"/>
      <c r="AF3" s="65"/>
      <c r="AG3" s="63">
        <f>AG1</f>
        <v>43031</v>
      </c>
      <c r="AH3" s="64"/>
      <c r="AI3" s="64"/>
      <c r="AJ3" s="64"/>
      <c r="AK3" s="64"/>
      <c r="AL3" s="64"/>
      <c r="AM3" s="65"/>
      <c r="AN3" s="63">
        <f>AN1</f>
        <v>43038</v>
      </c>
      <c r="AO3" s="64"/>
      <c r="AP3" s="64"/>
      <c r="AQ3" s="64"/>
      <c r="AR3" s="64"/>
      <c r="AS3" s="64"/>
      <c r="AT3" s="65"/>
      <c r="AU3" s="63">
        <f>AU1</f>
        <v>43045</v>
      </c>
      <c r="AV3" s="64"/>
      <c r="AW3" s="64"/>
      <c r="AX3" s="64"/>
      <c r="AY3" s="64"/>
      <c r="AZ3" s="64"/>
      <c r="BA3" s="65"/>
      <c r="BB3" s="63">
        <f>BB1</f>
        <v>43052</v>
      </c>
      <c r="BC3" s="64"/>
      <c r="BD3" s="64"/>
      <c r="BE3" s="64"/>
      <c r="BF3" s="64"/>
      <c r="BG3" s="64"/>
      <c r="BH3" s="65"/>
      <c r="BI3" s="63">
        <f>BI1</f>
        <v>43059</v>
      </c>
      <c r="BJ3" s="64"/>
      <c r="BK3" s="64"/>
      <c r="BL3" s="64"/>
      <c r="BM3" s="64"/>
      <c r="BN3" s="64"/>
      <c r="BO3" s="65"/>
      <c r="BP3" s="63">
        <f>BP1</f>
        <v>43066</v>
      </c>
      <c r="BQ3" s="64"/>
      <c r="BR3" s="64"/>
      <c r="BS3" s="64"/>
      <c r="BT3" s="64"/>
      <c r="BU3" s="64"/>
      <c r="BV3" s="65"/>
      <c r="BW3" s="63">
        <f>BW1</f>
        <v>43073</v>
      </c>
      <c r="BX3" s="64"/>
      <c r="BY3" s="64"/>
      <c r="BZ3" s="64"/>
      <c r="CA3" s="64"/>
      <c r="CB3" s="64"/>
      <c r="CC3" s="65"/>
      <c r="CD3" s="63">
        <f>CD1</f>
        <v>43080</v>
      </c>
      <c r="CE3" s="64"/>
      <c r="CF3" s="64"/>
      <c r="CG3" s="64"/>
      <c r="CH3" s="64"/>
      <c r="CI3" s="64"/>
      <c r="CJ3" s="65"/>
      <c r="CK3" s="63">
        <f>CK1</f>
        <v>43087</v>
      </c>
      <c r="CL3" s="64"/>
      <c r="CM3" s="64"/>
      <c r="CN3" s="64"/>
      <c r="CO3" s="64"/>
      <c r="CP3" s="64"/>
      <c r="CQ3" s="65"/>
      <c r="CR3" s="63">
        <f>CR1</f>
        <v>43094</v>
      </c>
      <c r="CS3" s="64"/>
      <c r="CT3" s="64"/>
      <c r="CU3" s="64"/>
      <c r="CV3" s="64"/>
      <c r="CW3" s="64"/>
      <c r="CX3" s="65"/>
      <c r="CY3" s="63">
        <f>CY1</f>
        <v>43101</v>
      </c>
      <c r="CZ3" s="64"/>
      <c r="DA3" s="64"/>
      <c r="DB3" s="64"/>
      <c r="DC3" s="64"/>
      <c r="DD3" s="64"/>
      <c r="DE3" s="65"/>
      <c r="DF3" s="63">
        <f>DF1</f>
        <v>43108</v>
      </c>
      <c r="DG3" s="64"/>
      <c r="DH3" s="64"/>
      <c r="DI3" s="64"/>
      <c r="DJ3" s="64"/>
      <c r="DK3" s="64"/>
      <c r="DL3" s="65"/>
      <c r="DM3" s="63">
        <f>DM1</f>
        <v>43115</v>
      </c>
      <c r="DN3" s="64"/>
      <c r="DO3" s="64"/>
      <c r="DP3" s="64"/>
      <c r="DQ3" s="64"/>
      <c r="DR3" s="64"/>
      <c r="DS3" s="65"/>
      <c r="DT3" s="63">
        <f>DT1</f>
        <v>43122</v>
      </c>
      <c r="DU3" s="64"/>
      <c r="DV3" s="64"/>
      <c r="DW3" s="64"/>
      <c r="DX3" s="64"/>
      <c r="DY3" s="64"/>
      <c r="DZ3" s="65"/>
      <c r="EA3" s="63">
        <f>EA1</f>
        <v>43129</v>
      </c>
      <c r="EB3" s="64"/>
      <c r="EC3" s="64"/>
      <c r="ED3" s="64"/>
      <c r="EE3" s="64"/>
      <c r="EF3" s="64"/>
      <c r="EG3" s="65"/>
      <c r="EH3" s="63">
        <f>EH1</f>
        <v>43136</v>
      </c>
      <c r="EI3" s="64"/>
      <c r="EJ3" s="64"/>
      <c r="EK3" s="64"/>
      <c r="EL3" s="64"/>
      <c r="EM3" s="64"/>
      <c r="EN3" s="65"/>
      <c r="EO3" s="63">
        <f>EO1</f>
        <v>43143</v>
      </c>
      <c r="EP3" s="64"/>
      <c r="EQ3" s="64"/>
      <c r="ER3" s="64"/>
      <c r="ES3" s="64"/>
      <c r="ET3" s="64"/>
      <c r="EU3" s="65"/>
      <c r="EV3" s="63">
        <f>EV1</f>
        <v>43150</v>
      </c>
      <c r="EW3" s="64"/>
      <c r="EX3" s="64"/>
      <c r="EY3" s="64"/>
      <c r="EZ3" s="64"/>
      <c r="FA3" s="64"/>
      <c r="FB3" s="65"/>
      <c r="FC3" s="63">
        <f>FC1</f>
        <v>43157</v>
      </c>
      <c r="FD3" s="64"/>
      <c r="FE3" s="64"/>
      <c r="FF3" s="64"/>
      <c r="FG3" s="64"/>
      <c r="FH3" s="64"/>
      <c r="FI3" s="65"/>
      <c r="FJ3" s="63">
        <f>FJ1</f>
        <v>43164</v>
      </c>
      <c r="FK3" s="64"/>
      <c r="FL3" s="64"/>
      <c r="FM3" s="64"/>
      <c r="FN3" s="64"/>
      <c r="FO3" s="64"/>
      <c r="FP3" s="65"/>
      <c r="FQ3" s="63">
        <f>FQ1</f>
        <v>43171</v>
      </c>
      <c r="FR3" s="64"/>
      <c r="FS3" s="64"/>
      <c r="FT3" s="64"/>
      <c r="FU3" s="64"/>
      <c r="FV3" s="64"/>
      <c r="FW3" s="65"/>
      <c r="FX3" s="63">
        <f>FX1</f>
        <v>43178</v>
      </c>
      <c r="FY3" s="64"/>
      <c r="FZ3" s="64"/>
      <c r="GA3" s="64"/>
      <c r="GB3" s="64"/>
      <c r="GC3" s="64"/>
      <c r="GD3" s="65"/>
      <c r="GE3" s="63">
        <f>GE1</f>
        <v>43185</v>
      </c>
      <c r="GF3" s="64"/>
      <c r="GG3" s="64"/>
      <c r="GH3" s="64"/>
      <c r="GI3" s="64"/>
      <c r="GJ3" s="64"/>
      <c r="GK3" s="65"/>
      <c r="GL3" s="63">
        <f>GL1</f>
        <v>43192</v>
      </c>
      <c r="GM3" s="64"/>
      <c r="GN3" s="64"/>
      <c r="GO3" s="64"/>
      <c r="GP3" s="64"/>
      <c r="GQ3" s="64"/>
      <c r="GR3" s="65"/>
      <c r="GS3" s="63">
        <f>GS1</f>
        <v>43199</v>
      </c>
      <c r="GT3" s="64"/>
      <c r="GU3" s="64"/>
      <c r="GV3" s="64"/>
      <c r="GW3" s="64"/>
      <c r="GX3" s="64"/>
      <c r="GY3" s="65"/>
      <c r="GZ3" s="63">
        <f>GZ1</f>
        <v>43206</v>
      </c>
      <c r="HA3" s="64"/>
      <c r="HB3" s="64"/>
      <c r="HC3" s="64"/>
      <c r="HD3" s="64"/>
      <c r="HE3" s="64"/>
      <c r="HF3" s="65"/>
      <c r="HG3" s="63">
        <f>HG1</f>
        <v>43213</v>
      </c>
      <c r="HH3" s="64"/>
      <c r="HI3" s="64"/>
      <c r="HJ3" s="64"/>
      <c r="HK3" s="64"/>
      <c r="HL3" s="64"/>
      <c r="HM3" s="65"/>
      <c r="HN3" s="63">
        <f>HN1</f>
        <v>43220</v>
      </c>
      <c r="HO3" s="64"/>
      <c r="HP3" s="64"/>
      <c r="HQ3" s="64"/>
      <c r="HR3" s="64"/>
      <c r="HS3" s="64"/>
      <c r="HT3" s="65"/>
      <c r="HU3" s="63">
        <f>HU1</f>
        <v>43227</v>
      </c>
      <c r="HV3" s="64"/>
      <c r="HW3" s="64"/>
      <c r="HX3" s="64"/>
      <c r="HY3" s="64"/>
      <c r="HZ3" s="64"/>
      <c r="IA3" s="65"/>
      <c r="IB3" s="63">
        <f>IB1</f>
        <v>43234</v>
      </c>
      <c r="IC3" s="64"/>
      <c r="ID3" s="64"/>
      <c r="IE3" s="64"/>
      <c r="IF3" s="64"/>
      <c r="IG3" s="64"/>
      <c r="IH3" s="65"/>
      <c r="II3" s="63">
        <f>II1</f>
        <v>43241</v>
      </c>
      <c r="IJ3" s="64"/>
      <c r="IK3" s="64"/>
      <c r="IL3" s="64"/>
      <c r="IM3" s="64"/>
      <c r="IN3" s="64"/>
      <c r="IO3" s="65"/>
    </row>
    <row r="4" spans="1:249" s="20" customFormat="1" ht="12" customHeight="1">
      <c r="A4" s="37">
        <f ca="1">IF(ISERROR(VALUE(SUBSTITUTE(OFFSET(A4,-1,0,1,1),".",""))),1,IF(ISERROR(FIND("`",SUBSTITUTE(OFFSET(A4,-1,0,1,1),".","`",1))),VALUE(OFFSET(A4,-1,0,1,1))+1,VALUE(LEFT(OFFSET(A4,-1,0,1,1),FIND("`",SUBSTITUTE(OFFSET(A4,-1,0,1,1),".","`",1))-1))+1))</f>
        <v>1</v>
      </c>
      <c r="B4" s="38" t="s">
        <v>19</v>
      </c>
      <c r="C4" s="39" t="s">
        <v>9</v>
      </c>
      <c r="D4" s="40">
        <f>MIN(D5:D10)</f>
        <v>43009</v>
      </c>
      <c r="E4" s="41">
        <f>_XLL.NETTOARBEITSTAGE(MIN(D5:D10),MAX(F5:F10),D$37:D$59)</f>
        <v>26</v>
      </c>
      <c r="F4" s="40">
        <f>MAX(F5:F10)</f>
        <v>43046</v>
      </c>
      <c r="G4" s="42">
        <f>SUMPRODUCT(E5:E10,G5:G10)/SUM(E5:E10)</f>
        <v>0</v>
      </c>
      <c r="H4" s="43">
        <f>MAX(F5:F10)-D4+1</f>
        <v>38</v>
      </c>
      <c r="I4" s="44">
        <f aca="true" t="shared" si="4" ref="I4:I27">ROUNDDOWN(G4*E4,0)</f>
        <v>0</v>
      </c>
      <c r="J4" s="43">
        <f aca="true" t="shared" si="5" ref="J4:J27">E4-I4</f>
        <v>26</v>
      </c>
      <c r="K4" s="3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pans="1:249" s="27" customFormat="1" ht="12" customHeight="1">
      <c r="A5" s="21" t="str">
        <f ca="1">IF(ISERROR(VALUE(SUBSTITUTE(OFFSET(A5,-1,0,1,1),".",""))),"0.1",IF(ISERROR(FIND("`",SUBSTITUTE(OFFSET(A5,-1,0,1,1),".","`",1))),OFFSET(A5,-1,0,1,1)&amp;".1",LEFT(OFFSET(A5,-1,0,1,1),FIND("`",SUBSTITUTE(OFFSET(A5,-1,0,1,1),".","`",1)))&amp;IF(ISERROR(FIND("`",SUBSTITUTE(OFFSET(A5,-1,0,1,1),".","`",2))),VALUE(RIGHT(OFFSET(A5,-1,0,1,1),LEN(OFFSET(A5,-1,0,1,1))-FIND("`",SUBSTITUTE(OFFSET(A5,-1,0,1,1),".","`",1))))+1,VALUE(MID(OFFSET(A5,-1,0,1,1),FIND("`",SUBSTITUTE(OFFSET(A5,-1,0,1,1),".","`",1))+1,(FIND("`",SUBSTITUTE(OFFSET(A5,-1,0,1,1),".","`",2))-FIND("`",SUBSTITUTE(OFFSET(A5,-1,0,1,1),".","`",1))-1)))+1)))</f>
        <v>1.1</v>
      </c>
      <c r="B5" s="22" t="s">
        <v>20</v>
      </c>
      <c r="C5" s="23" t="s">
        <v>10</v>
      </c>
      <c r="D5" s="24">
        <f>D30</f>
        <v>43009</v>
      </c>
      <c r="E5" s="25">
        <v>6</v>
      </c>
      <c r="F5" s="24">
        <f aca="true" t="shared" si="6" ref="F5:F10">_XLL.ARBEITSTAG(D5,E5-(_XLL.NETTOARBEITSTAGE(D5,D5)),D$37:D$59)</f>
        <v>43017</v>
      </c>
      <c r="G5" s="45">
        <v>0</v>
      </c>
      <c r="H5" s="25">
        <f aca="true" t="shared" si="7" ref="H5:H10">F5-D5+1</f>
        <v>9</v>
      </c>
      <c r="I5" s="26">
        <f t="shared" si="4"/>
        <v>0</v>
      </c>
      <c r="J5" s="25">
        <f t="shared" si="5"/>
        <v>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pans="1:249" s="27" customFormat="1" ht="12" customHeight="1">
      <c r="A6" s="21" t="str">
        <f ca="1">IF(ISERROR(VALUE(SUBSTITUTE(OFFSET(A6,-1,0,1,1),".",""))),"0.1",IF(ISERROR(FIND("`",SUBSTITUTE(OFFSET(A6,-1,0,1,1),".","`",1))),OFFSET(A6,-1,0,1,1)&amp;".1",LEFT(OFFSET(A6,-1,0,1,1),FIND("`",SUBSTITUTE(OFFSET(A6,-1,0,1,1),".","`",1)))&amp;IF(ISERROR(FIND("`",SUBSTITUTE(OFFSET(A6,-1,0,1,1),".","`",2))),VALUE(RIGHT(OFFSET(A6,-1,0,1,1),LEN(OFFSET(A6,-1,0,1,1))-FIND("`",SUBSTITUTE(OFFSET(A6,-1,0,1,1),".","`",1))))+1,VALUE(MID(OFFSET(A6,-1,0,1,1),FIND("`",SUBSTITUTE(OFFSET(A6,-1,0,1,1),".","`",1))+1,(FIND("`",SUBSTITUTE(OFFSET(A6,-1,0,1,1),".","`",2))-FIND("`",SUBSTITUTE(OFFSET(A6,-1,0,1,1),".","`",1))-1)))+1)))</f>
        <v>1.2</v>
      </c>
      <c r="B6" s="22" t="s">
        <v>20</v>
      </c>
      <c r="C6" s="23" t="s">
        <v>9</v>
      </c>
      <c r="D6" s="24">
        <f>F5+1</f>
        <v>43018</v>
      </c>
      <c r="E6" s="25">
        <v>5</v>
      </c>
      <c r="F6" s="24">
        <f t="shared" si="6"/>
        <v>43024</v>
      </c>
      <c r="G6" s="45">
        <v>0</v>
      </c>
      <c r="H6" s="25">
        <f t="shared" si="7"/>
        <v>7</v>
      </c>
      <c r="I6" s="26">
        <f t="shared" si="4"/>
        <v>0</v>
      </c>
      <c r="J6" s="25">
        <f t="shared" si="5"/>
        <v>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249" s="27" customFormat="1" ht="12" customHeight="1">
      <c r="A7" s="21" t="str">
        <f ca="1">IF(ISERROR(VALUE(SUBSTITUTE(OFFSET(A7,-1,0,1,1),".",""))),"0.0.1",IF(ISERROR(FIND("`",SUBSTITUTE(OFFSET(A7,-1,0,1,1),".","`",2))),OFFSET(A7,-1,0,1,1)&amp;".1",LEFT(OFFSET(A7,-1,0,1,1),FIND("`",SUBSTITUTE(OFFSET(A7,-1,0,1,1),".","`",2)))&amp;IF(ISERROR(FIND("`",SUBSTITUTE(OFFSET(A7,-1,0,1,1),".","`",3))),VALUE(RIGHT(OFFSET(A7,-1,0,1,1),LEN(OFFSET(A7,-1,0,1,1))-FIND("`",SUBSTITUTE(OFFSET(A7,-1,0,1,1),".","`",2))))+1,VALUE(MID(OFFSET(A7,-1,0,1,1),FIND("`",SUBSTITUTE(OFFSET(A7,-1,0,1,1),".","`",2))+1,(FIND("`",SUBSTITUTE(OFFSET(A7,-1,0,1,1),".","`",3))-FIND("`",SUBSTITUTE(OFFSET(A7,-1,0,1,1),".","`",2))-1)))+1)))</f>
        <v>1.2.1</v>
      </c>
      <c r="B7" s="28" t="s">
        <v>20</v>
      </c>
      <c r="C7" s="23" t="s">
        <v>9</v>
      </c>
      <c r="D7" s="24">
        <f>F6+1</f>
        <v>43025</v>
      </c>
      <c r="E7" s="25">
        <v>5</v>
      </c>
      <c r="F7" s="24">
        <f t="shared" si="6"/>
        <v>43031</v>
      </c>
      <c r="G7" s="45">
        <v>0</v>
      </c>
      <c r="H7" s="25">
        <f t="shared" si="7"/>
        <v>7</v>
      </c>
      <c r="I7" s="26">
        <f t="shared" si="4"/>
        <v>0</v>
      </c>
      <c r="J7" s="25">
        <f t="shared" si="5"/>
        <v>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249" s="27" customFormat="1" ht="12" customHeight="1">
      <c r="A8" s="21" t="str">
        <f ca="1">IF(ISERROR(VALUE(SUBSTITUTE(OFFSET(A8,-1,0,1,1),".",""))),"0.0.1",IF(ISERROR(FIND("`",SUBSTITUTE(OFFSET(A8,-1,0,1,1),".","`",2))),OFFSET(A8,-1,0,1,1)&amp;".1",LEFT(OFFSET(A8,-1,0,1,1),FIND("`",SUBSTITUTE(OFFSET(A8,-1,0,1,1),".","`",2)))&amp;IF(ISERROR(FIND("`",SUBSTITUTE(OFFSET(A8,-1,0,1,1),".","`",3))),VALUE(RIGHT(OFFSET(A8,-1,0,1,1),LEN(OFFSET(A8,-1,0,1,1))-FIND("`",SUBSTITUTE(OFFSET(A8,-1,0,1,1),".","`",2))))+1,VALUE(MID(OFFSET(A8,-1,0,1,1),FIND("`",SUBSTITUTE(OFFSET(A8,-1,0,1,1),".","`",2))+1,(FIND("`",SUBSTITUTE(OFFSET(A8,-1,0,1,1),".","`",3))-FIND("`",SUBSTITUTE(OFFSET(A8,-1,0,1,1),".","`",2))-1)))+1)))</f>
        <v>1.2.2</v>
      </c>
      <c r="B8" s="28" t="s">
        <v>20</v>
      </c>
      <c r="C8" s="23" t="s">
        <v>9</v>
      </c>
      <c r="D8" s="24">
        <f>F6+1</f>
        <v>43025</v>
      </c>
      <c r="E8" s="25">
        <v>5</v>
      </c>
      <c r="F8" s="24">
        <f t="shared" si="6"/>
        <v>43031</v>
      </c>
      <c r="G8" s="45">
        <v>0</v>
      </c>
      <c r="H8" s="25">
        <f t="shared" si="7"/>
        <v>7</v>
      </c>
      <c r="I8" s="26">
        <f t="shared" si="4"/>
        <v>0</v>
      </c>
      <c r="J8" s="25">
        <f t="shared" si="5"/>
        <v>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249" s="27" customFormat="1" ht="12" customHeight="1">
      <c r="A9" s="21" t="str">
        <f ca="1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1.3</v>
      </c>
      <c r="B9" s="22" t="s">
        <v>20</v>
      </c>
      <c r="C9" s="23" t="s">
        <v>10</v>
      </c>
      <c r="D9" s="24">
        <f>MAX(F6:F8)+1</f>
        <v>43032</v>
      </c>
      <c r="E9" s="25">
        <v>5</v>
      </c>
      <c r="F9" s="24">
        <f t="shared" si="6"/>
        <v>43038</v>
      </c>
      <c r="G9" s="45">
        <v>0</v>
      </c>
      <c r="H9" s="25">
        <f t="shared" si="7"/>
        <v>7</v>
      </c>
      <c r="I9" s="26">
        <f t="shared" si="4"/>
        <v>0</v>
      </c>
      <c r="J9" s="25">
        <f t="shared" si="5"/>
        <v>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pans="1:249" s="27" customFormat="1" ht="12" customHeight="1">
      <c r="A10" s="21" t="str">
        <f ca="1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1.4</v>
      </c>
      <c r="B10" s="22" t="s">
        <v>20</v>
      </c>
      <c r="C10" s="23" t="s">
        <v>10</v>
      </c>
      <c r="D10" s="24">
        <f>F9+1</f>
        <v>43039</v>
      </c>
      <c r="E10" s="25">
        <v>5</v>
      </c>
      <c r="F10" s="24">
        <f t="shared" si="6"/>
        <v>43046</v>
      </c>
      <c r="G10" s="45">
        <v>0</v>
      </c>
      <c r="H10" s="25">
        <f t="shared" si="7"/>
        <v>8</v>
      </c>
      <c r="I10" s="26">
        <f t="shared" si="4"/>
        <v>0</v>
      </c>
      <c r="J10" s="25">
        <f t="shared" si="5"/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21" s="20" customFormat="1" ht="12" customHeight="1">
      <c r="A11" s="46">
        <f ca="1">IF(ISERROR(VALUE(SUBSTITUTE(OFFSET(A11,-1,0,1,1),".",""))),1,IF(ISERROR(FIND("`",SUBSTITUTE(OFFSET(A11,-1,0,1,1),".","`",1))),VALUE(OFFSET(A11,-1,0,1,1))+1,VALUE(LEFT(OFFSET(A11,-1,0,1,1),FIND("`",SUBSTITUTE(OFFSET(A11,-1,0,1,1),".","`",1))-1))+1))</f>
        <v>2</v>
      </c>
      <c r="B11" s="47" t="s">
        <v>25</v>
      </c>
      <c r="C11" s="48" t="s">
        <v>3</v>
      </c>
      <c r="D11" s="49">
        <f>MIN(D12:D17)</f>
        <v>43047</v>
      </c>
      <c r="E11" s="41">
        <f>_XLL.NETTOARBEITSTAGE(MIN(D12:D17),MAX(F12:F17),D$37:D$59)</f>
        <v>24</v>
      </c>
      <c r="F11" s="40">
        <f>MAX(F12:F17)</f>
        <v>43080</v>
      </c>
      <c r="G11" s="51">
        <f>SUMPRODUCT(E12:E17,G12:G17)/SUM(E12:E17)</f>
        <v>0</v>
      </c>
      <c r="H11" s="52">
        <f>MAX(F12:F17)-D11+1</f>
        <v>34</v>
      </c>
      <c r="I11" s="53">
        <f t="shared" si="4"/>
        <v>0</v>
      </c>
      <c r="J11" s="50">
        <f t="shared" si="5"/>
        <v>24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49" s="27" customFormat="1" ht="12" customHeight="1">
      <c r="A12" s="21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2.1</v>
      </c>
      <c r="B12" s="22" t="s">
        <v>20</v>
      </c>
      <c r="C12" s="23"/>
      <c r="D12" s="24">
        <f>F10+1</f>
        <v>43047</v>
      </c>
      <c r="E12" s="25">
        <v>5</v>
      </c>
      <c r="F12" s="24">
        <f aca="true" t="shared" si="8" ref="F12:F17">_XLL.ARBEITSTAG(D12,E12-(_XLL.NETTOARBEITSTAGE(D12,D12)),D$37:D$59)</f>
        <v>43053</v>
      </c>
      <c r="G12" s="45">
        <v>0</v>
      </c>
      <c r="H12" s="25">
        <f aca="true" t="shared" si="9" ref="H12:H17">F12-D12+1</f>
        <v>7</v>
      </c>
      <c r="I12" s="26">
        <f t="shared" si="4"/>
        <v>0</v>
      </c>
      <c r="J12" s="25">
        <f t="shared" si="5"/>
        <v>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s="27" customFormat="1" ht="12" customHeight="1">
      <c r="A13" s="21" t="str">
        <f ca="1">IF(ISERROR(VALUE(SUBSTITUTE(OFFSET(A13,-1,0,1,1),".",""))),"0.1",IF(ISERROR(FIND("`",SUBSTITUTE(OFFSET(A13,-1,0,1,1),".","`",1))),OFFSET(A13,-1,0,1,1)&amp;".1",LEFT(OFFSET(A13,-1,0,1,1),FIND("`",SUBSTITUTE(OFFSET(A13,-1,0,1,1),".","`",1)))&amp;IF(ISERROR(FIND("`",SUBSTITUTE(OFFSET(A13,-1,0,1,1),".","`",2))),VALUE(RIGHT(OFFSET(A13,-1,0,1,1),LEN(OFFSET(A13,-1,0,1,1))-FIND("`",SUBSTITUTE(OFFSET(A13,-1,0,1,1),".","`",1))))+1,VALUE(MID(OFFSET(A13,-1,0,1,1),FIND("`",SUBSTITUTE(OFFSET(A13,-1,0,1,1),".","`",1))+1,(FIND("`",SUBSTITUTE(OFFSET(A13,-1,0,1,1),".","`",2))-FIND("`",SUBSTITUTE(OFFSET(A13,-1,0,1,1),".","`",1))-1)))+1)))</f>
        <v>2.2</v>
      </c>
      <c r="B13" s="22" t="s">
        <v>20</v>
      </c>
      <c r="C13" s="23"/>
      <c r="D13" s="24">
        <f>F12+1</f>
        <v>43054</v>
      </c>
      <c r="E13" s="25">
        <v>1</v>
      </c>
      <c r="F13" s="24">
        <f t="shared" si="8"/>
        <v>43054</v>
      </c>
      <c r="G13" s="45">
        <v>0</v>
      </c>
      <c r="H13" s="25">
        <f t="shared" si="9"/>
        <v>1</v>
      </c>
      <c r="I13" s="26">
        <f t="shared" si="4"/>
        <v>0</v>
      </c>
      <c r="J13" s="25">
        <f t="shared" si="5"/>
        <v>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s="27" customFormat="1" ht="12" customHeight="1">
      <c r="A14" s="21" t="str">
        <f ca="1">IF(ISERROR(VALUE(SUBSTITUTE(OFFSET(A14,-1,0,1,1),".",""))),"0.0.1",IF(ISERROR(FIND("`",SUBSTITUTE(OFFSET(A14,-1,0,1,1),".","`",2))),OFFSET(A14,-1,0,1,1)&amp;".1",LEFT(OFFSET(A14,-1,0,1,1),FIND("`",SUBSTITUTE(OFFSET(A14,-1,0,1,1),".","`",2)))&amp;IF(ISERROR(FIND("`",SUBSTITUTE(OFFSET(A14,-1,0,1,1),".","`",3))),VALUE(RIGHT(OFFSET(A14,-1,0,1,1),LEN(OFFSET(A14,-1,0,1,1))-FIND("`",SUBSTITUTE(OFFSET(A14,-1,0,1,1),".","`",2))))+1,VALUE(MID(OFFSET(A14,-1,0,1,1),FIND("`",SUBSTITUTE(OFFSET(A14,-1,0,1,1),".","`",2))+1,(FIND("`",SUBSTITUTE(OFFSET(A14,-1,0,1,1),".","`",3))-FIND("`",SUBSTITUTE(OFFSET(A14,-1,0,1,1),".","`",2))-1)))+1)))</f>
        <v>2.2.1</v>
      </c>
      <c r="B14" s="28" t="s">
        <v>20</v>
      </c>
      <c r="C14" s="23"/>
      <c r="D14" s="24">
        <f>F13+1</f>
        <v>43055</v>
      </c>
      <c r="E14" s="25">
        <v>3</v>
      </c>
      <c r="F14" s="24">
        <f t="shared" si="8"/>
        <v>43059</v>
      </c>
      <c r="G14" s="45">
        <v>0</v>
      </c>
      <c r="H14" s="25">
        <f t="shared" si="9"/>
        <v>5</v>
      </c>
      <c r="I14" s="26">
        <f t="shared" si="4"/>
        <v>0</v>
      </c>
      <c r="J14" s="25">
        <f t="shared" si="5"/>
        <v>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s="27" customFormat="1" ht="12" customHeight="1">
      <c r="A15" s="21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2.3</v>
      </c>
      <c r="B15" s="22" t="s">
        <v>20</v>
      </c>
      <c r="C15" s="23"/>
      <c r="D15" s="24">
        <f>F14+1</f>
        <v>43060</v>
      </c>
      <c r="E15" s="25">
        <v>5</v>
      </c>
      <c r="F15" s="24">
        <f t="shared" si="8"/>
        <v>43066</v>
      </c>
      <c r="G15" s="45">
        <v>0</v>
      </c>
      <c r="H15" s="25">
        <f t="shared" si="9"/>
        <v>7</v>
      </c>
      <c r="I15" s="26">
        <f t="shared" si="4"/>
        <v>0</v>
      </c>
      <c r="J15" s="25">
        <f t="shared" si="5"/>
        <v>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s="27" customFormat="1" ht="12" customHeight="1">
      <c r="A16" s="21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2.4</v>
      </c>
      <c r="B16" s="22" t="s">
        <v>20</v>
      </c>
      <c r="C16" s="23"/>
      <c r="D16" s="24">
        <f>F15+1</f>
        <v>43067</v>
      </c>
      <c r="E16" s="25">
        <v>5</v>
      </c>
      <c r="F16" s="24">
        <f t="shared" si="8"/>
        <v>43073</v>
      </c>
      <c r="G16" s="45">
        <v>0</v>
      </c>
      <c r="H16" s="25">
        <f t="shared" si="9"/>
        <v>7</v>
      </c>
      <c r="I16" s="26">
        <f t="shared" si="4"/>
        <v>0</v>
      </c>
      <c r="J16" s="25">
        <f t="shared" si="5"/>
        <v>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s="27" customFormat="1" ht="12" customHeight="1">
      <c r="A17" s="21" t="str">
        <f ca="1">IF(ISERROR(VALUE(SUBSTITUTE(OFFSET(A17,-1,0,1,1),".",""))),"0.1",IF(ISERROR(FIND("`",SUBSTITUTE(OFFSET(A17,-1,0,1,1),".","`",1))),OFFSET(A17,-1,0,1,1)&amp;".1",LEFT(OFFSET(A17,-1,0,1,1),FIND("`",SUBSTITUTE(OFFSET(A17,-1,0,1,1),".","`",1)))&amp;IF(ISERROR(FIND("`",SUBSTITUTE(OFFSET(A17,-1,0,1,1),".","`",2))),VALUE(RIGHT(OFFSET(A17,-1,0,1,1),LEN(OFFSET(A17,-1,0,1,1))-FIND("`",SUBSTITUTE(OFFSET(A17,-1,0,1,1),".","`",1))))+1,VALUE(MID(OFFSET(A17,-1,0,1,1),FIND("`",SUBSTITUTE(OFFSET(A17,-1,0,1,1),".","`",1))+1,(FIND("`",SUBSTITUTE(OFFSET(A17,-1,0,1,1),".","`",2))-FIND("`",SUBSTITUTE(OFFSET(A17,-1,0,1,1),".","`",1))-1)))+1)))</f>
        <v>2.5</v>
      </c>
      <c r="B17" s="22" t="s">
        <v>20</v>
      </c>
      <c r="C17" s="23"/>
      <c r="D17" s="24">
        <f>F16+1</f>
        <v>43074</v>
      </c>
      <c r="E17" s="25">
        <v>5</v>
      </c>
      <c r="F17" s="24">
        <f t="shared" si="8"/>
        <v>43080</v>
      </c>
      <c r="G17" s="45">
        <v>0</v>
      </c>
      <c r="H17" s="25">
        <f t="shared" si="9"/>
        <v>7</v>
      </c>
      <c r="I17" s="26">
        <f t="shared" si="4"/>
        <v>0</v>
      </c>
      <c r="J17" s="25">
        <f t="shared" si="5"/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:17" s="20" customFormat="1" ht="12" customHeight="1">
      <c r="A18" s="46">
        <f ca="1">IF(ISERROR(VALUE(SUBSTITUTE(OFFSET(A18,-1,0,1,1),".",""))),1,IF(ISERROR(FIND("`",SUBSTITUTE(OFFSET(A18,-1,0,1,1),".","`",1))),VALUE(OFFSET(A18,-1,0,1,1))+1,VALUE(LEFT(OFFSET(A18,-1,0,1,1),FIND("`",SUBSTITUTE(OFFSET(A18,-1,0,1,1),".","`",1))-1))+1))</f>
        <v>3</v>
      </c>
      <c r="B18" s="47" t="s">
        <v>24</v>
      </c>
      <c r="C18" s="48" t="s">
        <v>3</v>
      </c>
      <c r="D18" s="49">
        <f>MIN(D19:D22)</f>
        <v>43081</v>
      </c>
      <c r="E18" s="41">
        <f>_XLL.NETTOARBEITSTAGE(MIN(D19:D22),MAX(F19:F22),D$37:D$59)</f>
        <v>18</v>
      </c>
      <c r="F18" s="40">
        <f>MAX(F19:F22)</f>
        <v>43110</v>
      </c>
      <c r="G18" s="51">
        <f>SUMPRODUCT(E19:E22,G19:G22)/SUM(E19:E22)</f>
        <v>0</v>
      </c>
      <c r="H18" s="52">
        <f>MAX(F19:F22)-D18+1</f>
        <v>30</v>
      </c>
      <c r="I18" s="53">
        <f t="shared" si="4"/>
        <v>0</v>
      </c>
      <c r="J18" s="50">
        <f t="shared" si="5"/>
        <v>18</v>
      </c>
      <c r="K18" s="48"/>
      <c r="L18" s="48"/>
      <c r="M18" s="48"/>
      <c r="N18" s="48"/>
      <c r="O18" s="48"/>
      <c r="P18" s="48"/>
      <c r="Q18" s="48"/>
    </row>
    <row r="19" spans="1:249" s="27" customFormat="1" ht="12" customHeight="1">
      <c r="A19" s="21" t="str">
        <f ca="1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3.1</v>
      </c>
      <c r="B19" s="22" t="s">
        <v>20</v>
      </c>
      <c r="C19" s="23"/>
      <c r="D19" s="24">
        <f>F17+1</f>
        <v>43081</v>
      </c>
      <c r="E19" s="25">
        <v>6</v>
      </c>
      <c r="F19" s="24">
        <f>_XLL.ARBEITSTAG(D19,E19-(_XLL.NETTOARBEITSTAGE(D19,D19)),D$37:D$59)</f>
        <v>43088</v>
      </c>
      <c r="G19" s="45">
        <v>0</v>
      </c>
      <c r="H19" s="25">
        <f>F19-D19+1</f>
        <v>8</v>
      </c>
      <c r="I19" s="26">
        <f t="shared" si="4"/>
        <v>0</v>
      </c>
      <c r="J19" s="25">
        <f t="shared" si="5"/>
        <v>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s="27" customFormat="1" ht="12" customHeight="1">
      <c r="A20" s="21" t="str">
        <f ca="1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3.2</v>
      </c>
      <c r="B20" s="22" t="s">
        <v>20</v>
      </c>
      <c r="C20" s="23"/>
      <c r="D20" s="24">
        <f>F19+1</f>
        <v>43089</v>
      </c>
      <c r="E20" s="25">
        <v>2</v>
      </c>
      <c r="F20" s="24">
        <f>_XLL.ARBEITSTAG(D20,E20-(_XLL.NETTOARBEITSTAGE(D20,D20)),D$37:D$59)</f>
        <v>43090</v>
      </c>
      <c r="G20" s="45">
        <v>0</v>
      </c>
      <c r="H20" s="25">
        <f>F20-D20+1</f>
        <v>2</v>
      </c>
      <c r="I20" s="26">
        <f t="shared" si="4"/>
        <v>0</v>
      </c>
      <c r="J20" s="25">
        <f t="shared" si="5"/>
        <v>2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s="27" customFormat="1" ht="12" customHeight="1">
      <c r="A21" s="21" t="str">
        <f ca="1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3.3</v>
      </c>
      <c r="B21" s="22" t="s">
        <v>20</v>
      </c>
      <c r="C21" s="23"/>
      <c r="D21" s="24">
        <f>F20+1</f>
        <v>43091</v>
      </c>
      <c r="E21" s="25">
        <v>4</v>
      </c>
      <c r="F21" s="24">
        <f>_XLL.ARBEITSTAG(D21,E21-(_XLL.NETTOARBEITSTAGE(D21,D21)),D$37:D$59)</f>
        <v>43098</v>
      </c>
      <c r="G21" s="45">
        <v>0</v>
      </c>
      <c r="H21" s="25">
        <f>F21-D21+1</f>
        <v>8</v>
      </c>
      <c r="I21" s="26">
        <f t="shared" si="4"/>
        <v>0</v>
      </c>
      <c r="J21" s="25">
        <f t="shared" si="5"/>
        <v>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:249" s="27" customFormat="1" ht="12" customHeight="1">
      <c r="A22" s="21" t="str">
        <f ca="1">IF(ISERROR(VALUE(SUBSTITUTE(OFFSET(A22,-1,0,1,1),".",""))),"0.1",IF(ISERROR(FIND("`",SUBSTITUTE(OFFSET(A22,-1,0,1,1),".","`",1))),OFFSET(A22,-1,0,1,1)&amp;".1",LEFT(OFFSET(A22,-1,0,1,1),FIND("`",SUBSTITUTE(OFFSET(A22,-1,0,1,1),".","`",1)))&amp;IF(ISERROR(FIND("`",SUBSTITUTE(OFFSET(A22,-1,0,1,1),".","`",2))),VALUE(RIGHT(OFFSET(A22,-1,0,1,1),LEN(OFFSET(A22,-1,0,1,1))-FIND("`",SUBSTITUTE(OFFSET(A22,-1,0,1,1),".","`",1))))+1,VALUE(MID(OFFSET(A22,-1,0,1,1),FIND("`",SUBSTITUTE(OFFSET(A22,-1,0,1,1),".","`",1))+1,(FIND("`",SUBSTITUTE(OFFSET(A22,-1,0,1,1),".","`",2))-FIND("`",SUBSTITUTE(OFFSET(A22,-1,0,1,1),".","`",1))-1)))+1)))</f>
        <v>3.4</v>
      </c>
      <c r="B22" s="22" t="s">
        <v>20</v>
      </c>
      <c r="C22" s="23"/>
      <c r="D22" s="24">
        <f>F21+1</f>
        <v>43099</v>
      </c>
      <c r="E22" s="25">
        <v>6</v>
      </c>
      <c r="F22" s="24">
        <f>_XLL.ARBEITSTAG(D22,E22-(_XLL.NETTOARBEITSTAGE(D22,D22)),D$37:D$59)</f>
        <v>43110</v>
      </c>
      <c r="G22" s="45">
        <v>0</v>
      </c>
      <c r="H22" s="25">
        <f>F22-D22+1</f>
        <v>12</v>
      </c>
      <c r="I22" s="26">
        <f t="shared" si="4"/>
        <v>0</v>
      </c>
      <c r="J22" s="25">
        <f t="shared" si="5"/>
        <v>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:11" s="20" customFormat="1" ht="12" customHeight="1">
      <c r="A23" s="46">
        <f ca="1">IF(ISERROR(VALUE(SUBSTITUTE(OFFSET(A23,-1,0,1,1),".",""))),1,IF(ISERROR(FIND("`",SUBSTITUTE(OFFSET(A23,-1,0,1,1),".","`",1))),VALUE(OFFSET(A23,-1,0,1,1))+1,VALUE(LEFT(OFFSET(A23,-1,0,1,1),FIND("`",SUBSTITUTE(OFFSET(A23,-1,0,1,1),".","`",1))-1))+1))</f>
        <v>4</v>
      </c>
      <c r="B23" s="47" t="s">
        <v>23</v>
      </c>
      <c r="C23" s="48" t="s">
        <v>3</v>
      </c>
      <c r="D23" s="49">
        <f>MIN(D24:D27)</f>
        <v>43111</v>
      </c>
      <c r="E23" s="41">
        <f>_XLL.NETTOARBEITSTAGE(MIN(D24:D27),MAX(F24:F27),D$37:D$59)</f>
        <v>17</v>
      </c>
      <c r="F23" s="49">
        <f>D23+E23-1</f>
        <v>43127</v>
      </c>
      <c r="G23" s="51">
        <f>SUMPRODUCT(E24:E27,G24:G27)/SUM(E24:E27)</f>
        <v>0</v>
      </c>
      <c r="H23" s="52">
        <f>MAX(F24:F27)-D23+1</f>
        <v>23</v>
      </c>
      <c r="I23" s="53">
        <f t="shared" si="4"/>
        <v>0</v>
      </c>
      <c r="J23" s="50">
        <f t="shared" si="5"/>
        <v>17</v>
      </c>
      <c r="K23" s="48"/>
    </row>
    <row r="24" spans="1:249" s="27" customFormat="1" ht="12" customHeight="1">
      <c r="A24" s="21" t="str">
        <f ca="1">IF(ISERROR(VALUE(SUBSTITUTE(OFFSET(A24,-1,0,1,1),".",""))),"0.1",IF(ISERROR(FIND("`",SUBSTITUTE(OFFSET(A24,-1,0,1,1),".","`",1))),OFFSET(A24,-1,0,1,1)&amp;".1",LEFT(OFFSET(A24,-1,0,1,1),FIND("`",SUBSTITUTE(OFFSET(A24,-1,0,1,1),".","`",1)))&amp;IF(ISERROR(FIND("`",SUBSTITUTE(OFFSET(A24,-1,0,1,1),".","`",2))),VALUE(RIGHT(OFFSET(A24,-1,0,1,1),LEN(OFFSET(A24,-1,0,1,1))-FIND("`",SUBSTITUTE(OFFSET(A24,-1,0,1,1),".","`",1))))+1,VALUE(MID(OFFSET(A24,-1,0,1,1),FIND("`",SUBSTITUTE(OFFSET(A24,-1,0,1,1),".","`",1))+1,(FIND("`",SUBSTITUTE(OFFSET(A24,-1,0,1,1),".","`",2))-FIND("`",SUBSTITUTE(OFFSET(A24,-1,0,1,1),".","`",1))-1)))+1)))</f>
        <v>4.1</v>
      </c>
      <c r="B24" s="22" t="s">
        <v>20</v>
      </c>
      <c r="C24" s="23"/>
      <c r="D24" s="24">
        <f>F22+1</f>
        <v>43111</v>
      </c>
      <c r="E24" s="25">
        <v>5</v>
      </c>
      <c r="F24" s="24">
        <f>_XLL.ARBEITSTAG(D24,E24-(_XLL.NETTOARBEITSTAGE(D24,D24)),D$37:D$59)</f>
        <v>43117</v>
      </c>
      <c r="G24" s="45">
        <v>0</v>
      </c>
      <c r="H24" s="25">
        <f>F24-D24+1</f>
        <v>7</v>
      </c>
      <c r="I24" s="26">
        <f t="shared" si="4"/>
        <v>0</v>
      </c>
      <c r="J24" s="25">
        <f t="shared" si="5"/>
        <v>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:249" s="27" customFormat="1" ht="12" customHeight="1">
      <c r="A25" s="21" t="str">
        <f ca="1">IF(ISERROR(VALUE(SUBSTITUTE(OFFSET(A25,-1,0,1,1),".",""))),"0.1",IF(ISERROR(FIND("`",SUBSTITUTE(OFFSET(A25,-1,0,1,1),".","`",1))),OFFSET(A25,-1,0,1,1)&amp;".1",LEFT(OFFSET(A25,-1,0,1,1),FIND("`",SUBSTITUTE(OFFSET(A25,-1,0,1,1),".","`",1)))&amp;IF(ISERROR(FIND("`",SUBSTITUTE(OFFSET(A25,-1,0,1,1),".","`",2))),VALUE(RIGHT(OFFSET(A25,-1,0,1,1),LEN(OFFSET(A25,-1,0,1,1))-FIND("`",SUBSTITUTE(OFFSET(A25,-1,0,1,1),".","`",1))))+1,VALUE(MID(OFFSET(A25,-1,0,1,1),FIND("`",SUBSTITUTE(OFFSET(A25,-1,0,1,1),".","`",1))+1,(FIND("`",SUBSTITUTE(OFFSET(A25,-1,0,1,1),".","`",2))-FIND("`",SUBSTITUTE(OFFSET(A25,-1,0,1,1),".","`",1))-1)))+1)))</f>
        <v>4.2</v>
      </c>
      <c r="B25" s="22" t="s">
        <v>20</v>
      </c>
      <c r="C25" s="23"/>
      <c r="D25" s="24">
        <f>F24+1</f>
        <v>43118</v>
      </c>
      <c r="E25" s="25">
        <v>2</v>
      </c>
      <c r="F25" s="24">
        <f>_XLL.ARBEITSTAG(D25,E25-(_XLL.NETTOARBEITSTAGE(D25,D25)),D$37:D$59)</f>
        <v>43119</v>
      </c>
      <c r="G25" s="45">
        <v>0</v>
      </c>
      <c r="H25" s="25">
        <f>F25-D25+1</f>
        <v>2</v>
      </c>
      <c r="I25" s="26">
        <f t="shared" si="4"/>
        <v>0</v>
      </c>
      <c r="J25" s="25">
        <f t="shared" si="5"/>
        <v>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:249" s="27" customFormat="1" ht="12" customHeight="1">
      <c r="A26" s="21" t="str">
        <f ca="1">IF(ISERROR(VALUE(SUBSTITUTE(OFFSET(A26,-1,0,1,1),".",""))),"0.1",IF(ISERROR(FIND("`",SUBSTITUTE(OFFSET(A26,-1,0,1,1),".","`",1))),OFFSET(A26,-1,0,1,1)&amp;".1",LEFT(OFFSET(A26,-1,0,1,1),FIND("`",SUBSTITUTE(OFFSET(A26,-1,0,1,1),".","`",1)))&amp;IF(ISERROR(FIND("`",SUBSTITUTE(OFFSET(A26,-1,0,1,1),".","`",2))),VALUE(RIGHT(OFFSET(A26,-1,0,1,1),LEN(OFFSET(A26,-1,0,1,1))-FIND("`",SUBSTITUTE(OFFSET(A26,-1,0,1,1),".","`",1))))+1,VALUE(MID(OFFSET(A26,-1,0,1,1),FIND("`",SUBSTITUTE(OFFSET(A26,-1,0,1,1),".","`",1))+1,(FIND("`",SUBSTITUTE(OFFSET(A26,-1,0,1,1),".","`",2))-FIND("`",SUBSTITUTE(OFFSET(A26,-1,0,1,1),".","`",1))-1)))+1)))</f>
        <v>4.3</v>
      </c>
      <c r="B26" s="22" t="s">
        <v>20</v>
      </c>
      <c r="C26" s="23"/>
      <c r="D26" s="24">
        <f>F25+1</f>
        <v>43120</v>
      </c>
      <c r="E26" s="25">
        <v>5</v>
      </c>
      <c r="F26" s="24">
        <f>_XLL.ARBEITSTAG(D26,E26-(_XLL.NETTOARBEITSTAGE(D26,D26)),D$37:D$59)</f>
        <v>43126</v>
      </c>
      <c r="G26" s="45">
        <v>0</v>
      </c>
      <c r="H26" s="25">
        <f>F26-D26+1</f>
        <v>7</v>
      </c>
      <c r="I26" s="26">
        <f t="shared" si="4"/>
        <v>0</v>
      </c>
      <c r="J26" s="25">
        <f t="shared" si="5"/>
        <v>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  <row r="27" spans="1:249" s="27" customFormat="1" ht="12" customHeight="1">
      <c r="A27" s="21" t="str">
        <f ca="1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4.4</v>
      </c>
      <c r="B27" s="22" t="s">
        <v>20</v>
      </c>
      <c r="C27" s="23"/>
      <c r="D27" s="24">
        <f>F26+1</f>
        <v>43127</v>
      </c>
      <c r="E27" s="25">
        <v>5</v>
      </c>
      <c r="F27" s="24">
        <f>_XLL.ARBEITSTAG(D27,E27-(_XLL.NETTOARBEITSTAGE(D27,D27)),D$37:D$59)</f>
        <v>43133</v>
      </c>
      <c r="G27" s="45">
        <v>0</v>
      </c>
      <c r="H27" s="25">
        <f>F27-D27+1</f>
        <v>7</v>
      </c>
      <c r="I27" s="26">
        <f t="shared" si="4"/>
        <v>0</v>
      </c>
      <c r="J27" s="25">
        <f t="shared" si="5"/>
        <v>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</row>
    <row r="28" spans="2:227" s="29" customFormat="1" ht="12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</row>
    <row r="29" spans="2:227" s="29" customFormat="1" ht="12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</row>
    <row r="30" spans="1:227" s="29" customFormat="1" ht="12" customHeight="1">
      <c r="A30" s="33" t="s">
        <v>21</v>
      </c>
      <c r="B30" s="33"/>
      <c r="C30" s="33"/>
      <c r="D30" s="54">
        <v>43009</v>
      </c>
      <c r="E30" s="33" t="str">
        <f>TEXT(D30,"TTTT")</f>
        <v>Sonntag</v>
      </c>
      <c r="F30" s="5">
        <f>TRUNC((D30-WEEKDAY(D30,2)-DATE(YEAR(D30+4-WEEKDAY(D30,2)),1,-10))/7)</f>
        <v>39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</row>
    <row r="31" spans="1:6" ht="12.75">
      <c r="A31" s="33" t="s">
        <v>22</v>
      </c>
      <c r="B31" s="33"/>
      <c r="C31" s="33"/>
      <c r="D31" s="54">
        <v>43033</v>
      </c>
      <c r="E31" s="33" t="str">
        <f>TEXT(D31,"TTTT")</f>
        <v>Mittwoch</v>
      </c>
      <c r="F31" s="5">
        <f>TRUNC((D31-WEEKDAY(D31,2)-DATE(YEAR(D31+4-WEEKDAY(D31,2)),1,-10))/7)</f>
        <v>43</v>
      </c>
    </row>
    <row r="32" spans="1:9" ht="12.75">
      <c r="A32" s="32" t="s">
        <v>18</v>
      </c>
      <c r="B32" s="33"/>
      <c r="C32" s="34"/>
      <c r="D32" s="35">
        <v>2</v>
      </c>
      <c r="E32" s="33" t="str">
        <f>TEXT(D32,"TTTT")</f>
        <v>Montag</v>
      </c>
      <c r="F32" s="5"/>
      <c r="G32" s="33"/>
      <c r="H32" s="33"/>
      <c r="I32" s="33"/>
    </row>
    <row r="33" spans="1:9" ht="12.75">
      <c r="A33" s="32" t="s">
        <v>28</v>
      </c>
      <c r="B33" s="33"/>
      <c r="C33" s="34"/>
      <c r="D33" s="35">
        <v>0</v>
      </c>
      <c r="E33" s="33"/>
      <c r="F33" s="5"/>
      <c r="G33" s="33"/>
      <c r="H33" s="33"/>
      <c r="I33" s="33"/>
    </row>
    <row r="34" spans="6:9" ht="12.75">
      <c r="F34" s="5"/>
      <c r="G34" s="33"/>
      <c r="H34" s="33"/>
      <c r="I34" s="33"/>
    </row>
    <row r="35" spans="6:9" ht="12.75">
      <c r="F35" s="5"/>
      <c r="G35" s="33"/>
      <c r="H35" s="33"/>
      <c r="I35" s="33"/>
    </row>
    <row r="36" spans="2:16" ht="12.75">
      <c r="B36" s="5" t="s">
        <v>36</v>
      </c>
      <c r="C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1"/>
      <c r="B37" s="5"/>
      <c r="C37" s="5"/>
      <c r="D37" s="58">
        <v>43040</v>
      </c>
      <c r="E37" s="33" t="str">
        <f>TEXT(D37,"TTTT")</f>
        <v>Mittwoch</v>
      </c>
      <c r="F37" s="5">
        <f aca="true" t="shared" si="10" ref="F37:F57">TRUNC((D37-WEEKDAY(D37,2)-DATE(YEAR(D37+4-WEEKDAY(D37,2)),1,-10))/7)</f>
        <v>44</v>
      </c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5" t="s">
        <v>11</v>
      </c>
      <c r="C38" s="5"/>
      <c r="D38" s="58">
        <v>43094</v>
      </c>
      <c r="E38" s="33" t="str">
        <f aca="true" t="shared" si="11" ref="E38:E59">TEXT(D38,"TTTT")</f>
        <v>Montag</v>
      </c>
      <c r="F38" s="5">
        <f t="shared" si="10"/>
        <v>52</v>
      </c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5" t="s">
        <v>12</v>
      </c>
      <c r="C39" s="5"/>
      <c r="D39" s="58">
        <v>43095</v>
      </c>
      <c r="E39" s="33" t="str">
        <f t="shared" si="11"/>
        <v>Dienstag</v>
      </c>
      <c r="F39" s="5">
        <f t="shared" si="10"/>
        <v>52</v>
      </c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5" t="s">
        <v>30</v>
      </c>
      <c r="C40" s="5"/>
      <c r="D40" s="58">
        <v>43101</v>
      </c>
      <c r="E40" s="33" t="str">
        <f t="shared" si="11"/>
        <v>Montag</v>
      </c>
      <c r="F40" s="5">
        <f t="shared" si="10"/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5" t="s">
        <v>32</v>
      </c>
      <c r="C41" s="5"/>
      <c r="D41" s="58">
        <v>43102</v>
      </c>
      <c r="E41" s="33" t="str">
        <f t="shared" si="11"/>
        <v>Dienstag</v>
      </c>
      <c r="F41" s="5">
        <f t="shared" si="10"/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5" t="s">
        <v>31</v>
      </c>
      <c r="C42" s="5"/>
      <c r="D42" s="58">
        <v>43189</v>
      </c>
      <c r="E42" s="33" t="str">
        <f t="shared" si="11"/>
        <v>Freitag</v>
      </c>
      <c r="F42" s="5">
        <f t="shared" si="10"/>
        <v>13</v>
      </c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5" t="s">
        <v>13</v>
      </c>
      <c r="C43" s="5"/>
      <c r="D43" s="58">
        <v>43192</v>
      </c>
      <c r="E43" s="33" t="str">
        <f t="shared" si="11"/>
        <v>Montag</v>
      </c>
      <c r="F43" s="5">
        <f t="shared" si="10"/>
        <v>14</v>
      </c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5" t="s">
        <v>33</v>
      </c>
      <c r="C44" s="5"/>
      <c r="D44" s="58">
        <v>43230</v>
      </c>
      <c r="E44" s="33" t="str">
        <f t="shared" si="11"/>
        <v>Donnerstag</v>
      </c>
      <c r="F44" s="5">
        <f t="shared" si="10"/>
        <v>19</v>
      </c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5" t="s">
        <v>35</v>
      </c>
      <c r="C45" s="5"/>
      <c r="D45" s="58">
        <v>43241</v>
      </c>
      <c r="E45" s="33" t="str">
        <f t="shared" si="11"/>
        <v>Montag</v>
      </c>
      <c r="F45" s="5">
        <f t="shared" si="10"/>
        <v>21</v>
      </c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5" t="s">
        <v>34</v>
      </c>
      <c r="C46" s="5"/>
      <c r="D46" s="58">
        <v>43313</v>
      </c>
      <c r="E46" s="33" t="str">
        <f t="shared" si="11"/>
        <v>Mittwoch</v>
      </c>
      <c r="F46" s="5">
        <f t="shared" si="10"/>
        <v>31</v>
      </c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5" t="s">
        <v>11</v>
      </c>
      <c r="C47" s="5"/>
      <c r="D47" s="58">
        <v>43459</v>
      </c>
      <c r="E47" s="33" t="str">
        <f t="shared" si="11"/>
        <v>Dienstag</v>
      </c>
      <c r="F47" s="5">
        <f t="shared" si="10"/>
        <v>52</v>
      </c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 t="s">
        <v>12</v>
      </c>
      <c r="C48" s="5"/>
      <c r="D48" s="58">
        <v>43460</v>
      </c>
      <c r="E48" s="33" t="str">
        <f t="shared" si="11"/>
        <v>Mittwoch</v>
      </c>
      <c r="F48" s="5">
        <f t="shared" si="10"/>
        <v>52</v>
      </c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 t="s">
        <v>30</v>
      </c>
      <c r="C49" s="5"/>
      <c r="D49" s="58">
        <v>43466</v>
      </c>
      <c r="E49" s="33" t="str">
        <f t="shared" si="11"/>
        <v>Dienstag</v>
      </c>
      <c r="F49" s="5">
        <f t="shared" si="10"/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 t="s">
        <v>32</v>
      </c>
      <c r="C50" s="5"/>
      <c r="D50" s="58">
        <v>43467</v>
      </c>
      <c r="E50" s="33" t="str">
        <f t="shared" si="11"/>
        <v>Mittwoch</v>
      </c>
      <c r="F50" s="5">
        <f t="shared" si="10"/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 t="s">
        <v>31</v>
      </c>
      <c r="C51" s="5"/>
      <c r="D51" s="58">
        <v>43574</v>
      </c>
      <c r="E51" s="33" t="str">
        <f t="shared" si="11"/>
        <v>Freitag</v>
      </c>
      <c r="F51" s="5">
        <f t="shared" si="10"/>
        <v>16</v>
      </c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 t="s">
        <v>13</v>
      </c>
      <c r="C52" s="5"/>
      <c r="D52" s="58">
        <v>43577</v>
      </c>
      <c r="E52" s="33" t="str">
        <f t="shared" si="11"/>
        <v>Montag</v>
      </c>
      <c r="F52" s="5">
        <f t="shared" si="10"/>
        <v>17</v>
      </c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 t="s">
        <v>33</v>
      </c>
      <c r="C53" s="5"/>
      <c r="D53" s="58">
        <v>43615</v>
      </c>
      <c r="E53" s="33" t="str">
        <f t="shared" si="11"/>
        <v>Donnerstag</v>
      </c>
      <c r="F53" s="5">
        <f t="shared" si="10"/>
        <v>22</v>
      </c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 t="s">
        <v>35</v>
      </c>
      <c r="C54" s="5"/>
      <c r="D54" s="58">
        <v>43626</v>
      </c>
      <c r="E54" s="33" t="str">
        <f t="shared" si="11"/>
        <v>Montag</v>
      </c>
      <c r="F54" s="5">
        <f t="shared" si="10"/>
        <v>24</v>
      </c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 t="s">
        <v>34</v>
      </c>
      <c r="C55" s="5"/>
      <c r="D55" s="58">
        <v>43678</v>
      </c>
      <c r="E55" s="33" t="str">
        <f t="shared" si="11"/>
        <v>Donnerstag</v>
      </c>
      <c r="F55" s="5">
        <f t="shared" si="10"/>
        <v>31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 t="s">
        <v>11</v>
      </c>
      <c r="C56" s="5"/>
      <c r="D56" s="58">
        <v>43824</v>
      </c>
      <c r="E56" s="33" t="str">
        <f t="shared" si="11"/>
        <v>Mittwoch</v>
      </c>
      <c r="F56" s="5">
        <f t="shared" si="10"/>
        <v>52</v>
      </c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 t="s">
        <v>12</v>
      </c>
      <c r="C57" s="5"/>
      <c r="D57" s="58">
        <v>43825</v>
      </c>
      <c r="E57" s="33" t="str">
        <f t="shared" si="11"/>
        <v>Donnerstag</v>
      </c>
      <c r="F57" s="5">
        <f t="shared" si="10"/>
        <v>52</v>
      </c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9"/>
      <c r="E58" s="33" t="str">
        <f t="shared" si="11"/>
        <v>Samstag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9"/>
      <c r="E59" s="33" t="str">
        <f t="shared" si="11"/>
        <v>Samstag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</sheetData>
  <sheetProtection/>
  <mergeCells count="68">
    <mergeCell ref="HN3:HT3"/>
    <mergeCell ref="HU3:IA3"/>
    <mergeCell ref="IB3:IH3"/>
    <mergeCell ref="II3:IO3"/>
    <mergeCell ref="FX3:GD3"/>
    <mergeCell ref="GE3:GK3"/>
    <mergeCell ref="GL3:GR3"/>
    <mergeCell ref="GS3:GY3"/>
    <mergeCell ref="GZ3:HF3"/>
    <mergeCell ref="HG3:HM3"/>
    <mergeCell ref="EH3:EN3"/>
    <mergeCell ref="EO3:EU3"/>
    <mergeCell ref="EV3:FB3"/>
    <mergeCell ref="FC3:FI3"/>
    <mergeCell ref="FJ3:FP3"/>
    <mergeCell ref="FQ3:FW3"/>
    <mergeCell ref="CR3:CX3"/>
    <mergeCell ref="CY3:DE3"/>
    <mergeCell ref="DF3:DL3"/>
    <mergeCell ref="DM3:DS3"/>
    <mergeCell ref="DT3:DZ3"/>
    <mergeCell ref="EA3:EG3"/>
    <mergeCell ref="BB3:BH3"/>
    <mergeCell ref="BI3:BO3"/>
    <mergeCell ref="BP3:BV3"/>
    <mergeCell ref="BW3:CC3"/>
    <mergeCell ref="CD3:CJ3"/>
    <mergeCell ref="CK3:CQ3"/>
    <mergeCell ref="L3:R3"/>
    <mergeCell ref="S3:Y3"/>
    <mergeCell ref="Z3:AF3"/>
    <mergeCell ref="AG3:AM3"/>
    <mergeCell ref="AN3:AT3"/>
    <mergeCell ref="AU3:BA3"/>
    <mergeCell ref="L2:R2"/>
    <mergeCell ref="S2:Y2"/>
    <mergeCell ref="Z2:AF2"/>
    <mergeCell ref="AG2:AM2"/>
    <mergeCell ref="AN2:AT2"/>
    <mergeCell ref="AU2:BA2"/>
    <mergeCell ref="BB2:BH2"/>
    <mergeCell ref="BI2:BO2"/>
    <mergeCell ref="BP2:BV2"/>
    <mergeCell ref="BW2:CC2"/>
    <mergeCell ref="CD2:CJ2"/>
    <mergeCell ref="CK2:CQ2"/>
    <mergeCell ref="CR2:CX2"/>
    <mergeCell ref="CY2:DE2"/>
    <mergeCell ref="DF2:DL2"/>
    <mergeCell ref="DM2:DS2"/>
    <mergeCell ref="DT2:DZ2"/>
    <mergeCell ref="EA2:EG2"/>
    <mergeCell ref="EH2:EN2"/>
    <mergeCell ref="EO2:EU2"/>
    <mergeCell ref="EV2:FB2"/>
    <mergeCell ref="FC2:FI2"/>
    <mergeCell ref="FJ2:FP2"/>
    <mergeCell ref="FQ2:FW2"/>
    <mergeCell ref="HN2:HT2"/>
    <mergeCell ref="HU2:IA2"/>
    <mergeCell ref="IB2:IH2"/>
    <mergeCell ref="II2:IO2"/>
    <mergeCell ref="FX2:GD2"/>
    <mergeCell ref="GE2:GK2"/>
    <mergeCell ref="GL2:GR2"/>
    <mergeCell ref="GS2:GY2"/>
    <mergeCell ref="GZ2:HF2"/>
    <mergeCell ref="HG2:HM2"/>
  </mergeCells>
  <conditionalFormatting sqref="L19:IO22 L24:IO27 L12:IO17 L5:IO10">
    <cfRule type="expression" priority="118" dxfId="2" stopIfTrue="1">
      <formula>Tagesgenau!L$1=Tagesgenau!$D$31</formula>
    </cfRule>
    <cfRule type="expression" priority="119" dxfId="4" stopIfTrue="1">
      <formula>AND(Tagesgenau!L$1&gt;=Tagesgenau!$D5,Tagesgenau!L$1&lt;Tagesgenau!$D5+Tagesgenau!$G5*Tagesgenau!$H5)</formula>
    </cfRule>
    <cfRule type="expression" priority="120" dxfId="3" stopIfTrue="1">
      <formula>AND(Tagesgenau!L$1&gt;=Tagesgenau!$D5,Tagesgenau!L$1&lt;=Tagesgenau!$F5)</formula>
    </cfRule>
  </conditionalFormatting>
  <conditionalFormatting sqref="L11:IO11 L4:IO4 L18:IO18 L23:IO23">
    <cfRule type="expression" priority="130" dxfId="2" stopIfTrue="1">
      <formula>Tagesgenau!L$1=Tagesgenau!$D$31</formula>
    </cfRule>
    <cfRule type="expression" priority="131" dxfId="1" stopIfTrue="1">
      <formula>AND(Tagesgenau!L$1&gt;=Tagesgenau!$D4,Tagesgenau!L$1&lt;Tagesgenau!$D4+Tagesgenau!$G4*Tagesgenau!$H4)</formula>
    </cfRule>
    <cfRule type="expression" priority="132" dxfId="0" stopIfTrue="1">
      <formula>AND(Tagesgenau!L$1&gt;=Tagesgenau!$D4,Tagesgenau!L$1&lt;=Tagesgenau!$D4+Tagesgenau!$H4-1)</formula>
    </cfRule>
  </conditionalFormatting>
  <printOptions/>
  <pageMargins left="0.25" right="0.25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5">
      <c r="A1" s="2" t="s">
        <v>1</v>
      </c>
    </row>
    <row r="2" ht="12">
      <c r="A2" t="s">
        <v>2</v>
      </c>
    </row>
    <row r="3" ht="12">
      <c r="A3" s="1" t="s">
        <v>0</v>
      </c>
    </row>
  </sheetData>
  <sheetProtection/>
  <hyperlinks>
    <hyperlink ref="A3" r:id="rId1" display="http://www.vertex42.com/ExcelTemplates/excel-gantt-chart.html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subject/>
  <dc:creator>www.vertex42.com</dc:creator>
  <cp:keywords/>
  <dc:description>(c) 2006-2012 Vertex42 LLC. All Rights Reserved.</dc:description>
  <cp:lastModifiedBy>Florentin Abächerli</cp:lastModifiedBy>
  <cp:lastPrinted>2012-04-23T20:21:09Z</cp:lastPrinted>
  <dcterms:created xsi:type="dcterms:W3CDTF">2006-11-11T15:27:14Z</dcterms:created>
  <dcterms:modified xsi:type="dcterms:W3CDTF">2017-10-13T07:36:35Z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2006-2012 Vertex42 LLC</vt:lpwstr>
  </property>
  <property fmtid="{D5CDD505-2E9C-101B-9397-08002B2CF9AE}" pid="3" name="Version">
    <vt:lpwstr>1.7.3</vt:lpwstr>
  </property>
</Properties>
</file>